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(2)" sheetId="1" r:id="rId1"/>
    <sheet name="дод.11" sheetId="2" r:id="rId2"/>
  </sheets>
  <definedNames>
    <definedName name="_xlfn.AGGREGATE" hidden="1">#NAME?</definedName>
    <definedName name="_xlnm.Print_Titles" localSheetId="1">'дод.11'!$5:$6</definedName>
    <definedName name="_xlnm.Print_Titles" localSheetId="0">'дод.11 (2)'!$5:$6</definedName>
  </definedNames>
  <calcPr fullCalcOnLoad="1"/>
</workbook>
</file>

<file path=xl/sharedStrings.xml><?xml version="1.0" encoding="utf-8"?>
<sst xmlns="http://schemas.openxmlformats.org/spreadsheetml/2006/main" count="340" uniqueCount="216">
  <si>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</si>
  <si>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</si>
  <si>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</si>
  <si>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</si>
  <si>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</si>
  <si>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</si>
  <si>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</si>
  <si>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</si>
  <si>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</si>
  <si>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</si>
  <si>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</si>
  <si>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</si>
  <si>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</si>
  <si>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</si>
  <si>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</si>
  <si>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</si>
  <si>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</si>
  <si>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</si>
  <si>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</si>
  <si>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</si>
  <si>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</si>
  <si>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</si>
  <si>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</si>
  <si>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</si>
  <si>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</si>
  <si>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</si>
  <si>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</si>
  <si>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</si>
  <si>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</si>
  <si>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</si>
  <si>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</si>
  <si>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</si>
  <si>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</si>
  <si>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</si>
  <si>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</si>
  <si>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</si>
  <si>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</si>
  <si>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</si>
  <si>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</si>
  <si>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</si>
  <si>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</si>
  <si>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</si>
  <si>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</si>
  <si>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</si>
  <si>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</si>
  <si>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</si>
  <si>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</si>
  <si>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</si>
  <si>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</si>
  <si>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</si>
  <si>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</si>
  <si>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</si>
  <si>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</si>
  <si>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</si>
  <si>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</si>
  <si>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</si>
  <si>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</si>
  <si>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</si>
  <si>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</si>
  <si>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</si>
  <si>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</si>
  <si>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</si>
  <si>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</si>
  <si>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</si>
  <si>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</si>
  <si>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</si>
  <si>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</si>
  <si>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</si>
  <si>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</si>
  <si>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</si>
  <si>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</si>
  <si>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</si>
  <si>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</si>
  <si>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</si>
  <si>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</si>
  <si>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</si>
  <si>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</si>
  <si>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</si>
  <si>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 xml:space="preserve">Директор департаменту фінансової політики                                                   </t>
  </si>
  <si>
    <t>Н.В. Джуган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</si>
  <si>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</si>
  <si>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</si>
  <si>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</si>
  <si>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</si>
  <si>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</si>
  <si>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до рішення міської ради "Про міський бюджет на 2019 рік"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</si>
  <si>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</si>
  <si>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</si>
  <si>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</si>
  <si>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</si>
  <si>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</si>
  <si>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</si>
  <si>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</si>
  <si>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</si>
  <si>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</si>
  <si>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</si>
  <si>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</si>
  <si>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</si>
  <si>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</si>
  <si>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</si>
  <si>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</si>
  <si>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</si>
  <si>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</si>
  <si>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</si>
  <si>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</si>
  <si>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</si>
  <si>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</si>
  <si>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</si>
  <si>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</si>
  <si>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</si>
  <si>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</si>
  <si>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</si>
  <si>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</si>
  <si>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</si>
  <si>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</si>
  <si>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</si>
  <si>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</si>
  <si>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</si>
  <si>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</si>
  <si>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</si>
  <si>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</si>
  <si>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</si>
  <si>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</si>
  <si>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</si>
  <si>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 xml:space="preserve"> Капітальний ремонт житлового будинку №50 по вул. Толстого (покрівля) </t>
  </si>
  <si>
    <t xml:space="preserve"> Капітальний ремонт житлового будинку №103 по вул. Нижня Горова (покрівля) </t>
  </si>
  <si>
    <t xml:space="preserve"> Капітальний ремонт житлового будинку №105 по вул. Нижня Горова (покрівля) </t>
  </si>
  <si>
    <t xml:space="preserve"> Капітальний ремонт житлового будинку №115 по вул. Нижня Горова (покрівля) </t>
  </si>
  <si>
    <t xml:space="preserve"> Капітальний ремонт житлового будинку №69 по вул. Героїв Дніпра (заміна вікон та дверей) </t>
  </si>
  <si>
    <t xml:space="preserve"> Капітальний ремонт житлового будинку №2 по вул. Сержанта Смірнова  (заміна вікон та дверей) </t>
  </si>
  <si>
    <t>Капітальний ремонт внутрішньобудинкової мережі електропостачання житлового будинку №8/1 по вул. Яцика</t>
  </si>
  <si>
    <t xml:space="preserve"> Капітальний ремонт житлового будинку №164 по вул. Нижня Горова (заміна вікон)  </t>
  </si>
  <si>
    <t xml:space="preserve"> Капітальний ремонт житлового будинку №168 по вул. Нижня Горова (заміна вікон)  </t>
  </si>
  <si>
    <t xml:space="preserve"> Капітальний ремонт житлового будинку №57 по вул. Різдвяна (заміна вікон)  </t>
  </si>
  <si>
    <t xml:space="preserve"> Капітальний ремонт житлового будинку №57/1 по вул. Різдвяна (заміна вікон)  </t>
  </si>
  <si>
    <t xml:space="preserve"> Капітальний ремонт житлового будинку №50 по вул. Толстого (заміна вікон)  </t>
  </si>
  <si>
    <t xml:space="preserve"> Капітальний ремонт житлового будинку №78 по вул. Толстого (заміна вікон)  </t>
  </si>
  <si>
    <t xml:space="preserve"> Капітальний ремонт житлового будинку №9а по вул. Чехова (інженерні мережі) </t>
  </si>
  <si>
    <t xml:space="preserve"> Капітальний ремонт житлового будинку №57/1 по вул. Різдвяна (інженерні мережі) </t>
  </si>
  <si>
    <t xml:space="preserve"> Капітальний ремонт житлового будинку №57 по вул. Різдвяна (інженерні мережі) </t>
  </si>
  <si>
    <t xml:space="preserve"> Капітальний ремонт житлового будинку №43 по вул. Різдвяна (інженерні мережі) </t>
  </si>
  <si>
    <t xml:space="preserve"> 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</si>
  <si>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</si>
  <si>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</si>
  <si>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</si>
  <si>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</si>
  <si>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</si>
  <si>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 Капітальний ремонт прибудинкової території будинку № 96 по вул. М. Залізняка </t>
  </si>
  <si>
    <t xml:space="preserve"> Капітальний ремонт прибудинкової території житлових будинків по вул. Митницькій, 17, 17/1 та по вул. Гоголя, 315</t>
  </si>
  <si>
    <t xml:space="preserve"> Капітальний ремонт прибудинкової території житлових будинків по бул. Шевченка, 264 та по вул. Небесної Сотні, 41 </t>
  </si>
  <si>
    <t xml:space="preserve"> Капітальний ремонт прибудинкової території  житлових будинків по вул. Пилипенка 10, 12 та вул. Пастерівська, 106 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</si>
  <si>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</si>
  <si>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</si>
  <si>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</si>
  <si>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 xml:space="preserve"> Капітальний ремонт ганків до під'їздів № 1-8 житлового будинку по вул. Гуржіївській, 30 </t>
  </si>
  <si>
    <t>Капітальний ремонт житлового будинку по вул. по вул. Толстого, 25 (1,2,3,4,5,6 під'їзди) (ліфти), м. Черкаси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</si>
  <si>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</si>
  <si>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</si>
  <si>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</si>
  <si>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</si>
  <si>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</si>
  <si>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</si>
  <si>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</si>
  <si>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</si>
  <si>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</si>
  <si>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</si>
  <si>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</si>
  <si>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</si>
  <si>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</si>
  <si>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</si>
  <si>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</si>
  <si>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</si>
  <si>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</si>
  <si>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</si>
  <si>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</si>
  <si>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</si>
  <si>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</si>
  <si>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</si>
  <si>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</si>
  <si>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</si>
  <si>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</si>
  <si>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</si>
  <si>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 (Угода про позику між Україною та МБРР від 26.05.2008 № 4869-UA).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</si>
  <si>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</si>
  <si>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</si>
  <si>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</si>
  <si>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</si>
  <si>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</si>
  <si>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</si>
  <si>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</si>
  <si>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</si>
  <si>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</si>
  <si>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</si>
  <si>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</si>
  <si>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</si>
  <si>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</si>
  <si>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</si>
  <si>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</si>
  <si>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</si>
  <si>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</si>
  <si>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</si>
  <si>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</si>
  <si>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</si>
  <si>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</si>
  <si>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</si>
  <si>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</si>
  <si>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</si>
  <si>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</si>
  <si>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</si>
  <si>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</si>
  <si>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</si>
  <si>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</si>
  <si>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</si>
  <si>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</si>
  <si>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</si>
  <si>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>Профінансовано станом на 25.03.2019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</si>
</sst>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1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" fillId="3" borderId="0" applyNumberFormat="0" applyBorder="0" applyAlignment="0" applyProtection="0"/>
    <xf numFmtId="0" fontId="5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4" fillId="47" borderId="12" applyNumberFormat="0" applyAlignment="0" applyProtection="0"/>
    <xf numFmtId="0" fontId="18" fillId="0" borderId="13" applyNumberFormat="0" applyFill="0" applyAlignment="0" applyProtection="0"/>
    <xf numFmtId="0" fontId="55" fillId="51" borderId="0" applyNumberFormat="0" applyBorder="0" applyAlignment="0" applyProtection="0"/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7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0" fontId="29" fillId="0" borderId="15" xfId="0" applyFont="1" applyFill="1" applyBorder="1" applyAlignment="1">
      <alignment horizontal="left" vertical="center" wrapText="1"/>
    </xf>
    <xf numFmtId="0" fontId="29" fillId="52" borderId="15" xfId="0" applyFont="1" applyFill="1" applyBorder="1" applyAlignment="1">
      <alignment horizontal="left" vertical="center" wrapText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29" fillId="52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0" fontId="19" fillId="53" borderId="15" xfId="0" applyFont="1" applyFill="1" applyBorder="1" applyAlignment="1">
      <alignment/>
    </xf>
    <xf numFmtId="49" fontId="35" fillId="53" borderId="15" xfId="0" applyNumberFormat="1" applyFont="1" applyFill="1" applyBorder="1" applyAlignment="1">
      <alignment horizontal="center" vertical="center"/>
    </xf>
    <xf numFmtId="0" fontId="35" fillId="53" borderId="14" xfId="0" applyFont="1" applyFill="1" applyBorder="1" applyAlignment="1">
      <alignment horizontal="center" vertical="center" wrapText="1" readingOrder="1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0" fontId="0" fillId="35" borderId="0" xfId="0" applyFont="1" applyFill="1" applyAlignment="1">
      <alignment wrapText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19" fillId="53" borderId="22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readingOrder="1"/>
    </xf>
    <xf numFmtId="0" fontId="0" fillId="0" borderId="31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7"/>
  <sheetViews>
    <sheetView tabSelected="1" zoomScale="117" zoomScaleNormal="117" zoomScalePageLayoutView="0" workbookViewId="0" topLeftCell="A1">
      <selection activeCell="AF56" sqref="AF5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48"/>
      <c r="AE1" s="148"/>
      <c r="AF1" s="148"/>
      <c r="AG1" s="148"/>
    </row>
    <row r="2" ht="18.75" hidden="1">
      <c r="B2" s="7"/>
    </row>
    <row r="3" spans="1:33" ht="33" customHeight="1">
      <c r="A3" s="149" t="s">
        <v>44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</row>
    <row r="4" spans="2:32" ht="15.75" customHeight="1">
      <c r="B4" s="7"/>
      <c r="AF4" s="134" t="s">
        <v>214</v>
      </c>
    </row>
    <row r="5" spans="1:33" ht="18.75" customHeight="1">
      <c r="A5" s="151" t="s">
        <v>36</v>
      </c>
      <c r="B5" s="153" t="s">
        <v>37</v>
      </c>
      <c r="AB5" s="155" t="s">
        <v>213</v>
      </c>
      <c r="AC5" s="155" t="s">
        <v>84</v>
      </c>
      <c r="AD5" s="157" t="s">
        <v>53</v>
      </c>
      <c r="AE5" s="67" t="s">
        <v>55</v>
      </c>
      <c r="AF5" s="159" t="s">
        <v>215</v>
      </c>
      <c r="AG5" s="157" t="s">
        <v>212</v>
      </c>
    </row>
    <row r="6" spans="1:33" ht="22.5" customHeight="1">
      <c r="A6" s="152"/>
      <c r="B6" s="15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56"/>
      <c r="AC6" s="156"/>
      <c r="AD6" s="158"/>
      <c r="AE6" s="66" t="s">
        <v>54</v>
      </c>
      <c r="AF6" s="160"/>
      <c r="AG6" s="158"/>
    </row>
    <row r="7" spans="1:29" ht="29.25" customHeight="1" hidden="1">
      <c r="A7" s="49" t="s">
        <v>43</v>
      </c>
      <c r="B7" s="50" t="s">
        <v>59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5" t="e">
        <f>#REF!</f>
        <v>#REF!</v>
      </c>
      <c r="AC7" s="53"/>
    </row>
    <row r="8" spans="1:29" ht="60" customHeight="1" hidden="1">
      <c r="A8" s="11" t="s">
        <v>29</v>
      </c>
      <c r="B8" s="56" t="s">
        <v>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7" t="e">
        <f>#REF!</f>
        <v>#REF!</v>
      </c>
      <c r="AC8" s="54"/>
    </row>
    <row r="9" spans="1:33" ht="33" customHeight="1">
      <c r="A9" s="116" t="s">
        <v>43</v>
      </c>
      <c r="B9" s="58" t="s">
        <v>86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55">
        <f aca="true" t="shared" si="0" ref="AB9:AB80">AC9+AD9</f>
        <v>24965050</v>
      </c>
      <c r="AC9" s="97"/>
      <c r="AD9" s="98">
        <f>SUM(AD10:AD48)</f>
        <v>24965050</v>
      </c>
      <c r="AE9" s="98">
        <f>SUM(AE10:AE48)</f>
        <v>24965050</v>
      </c>
      <c r="AF9" s="98">
        <f>SUM(AF10:AF48)</f>
        <v>0</v>
      </c>
      <c r="AG9" s="136">
        <f>AF9/AB9*100</f>
        <v>0</v>
      </c>
    </row>
    <row r="10" spans="1:33" ht="51">
      <c r="A10" s="80" t="s">
        <v>29</v>
      </c>
      <c r="B10" s="120" t="s">
        <v>184</v>
      </c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71">
        <f aca="true" t="shared" si="1" ref="AB10:AB16">AC10+AD10</f>
        <v>10000000</v>
      </c>
      <c r="AC10" s="119"/>
      <c r="AD10" s="121">
        <v>10000000</v>
      </c>
      <c r="AE10" s="106">
        <f aca="true" t="shared" si="2" ref="AE10:AE17">AD10</f>
        <v>10000000</v>
      </c>
      <c r="AF10" s="37"/>
      <c r="AG10" s="137">
        <f>AF10/AB10*100</f>
        <v>0</v>
      </c>
    </row>
    <row r="11" spans="1:33" ht="38.25">
      <c r="A11" s="80" t="s">
        <v>64</v>
      </c>
      <c r="B11" s="120" t="s">
        <v>187</v>
      </c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71">
        <f t="shared" si="1"/>
        <v>10000000</v>
      </c>
      <c r="AC11" s="119"/>
      <c r="AD11" s="121">
        <v>10000000</v>
      </c>
      <c r="AE11" s="106">
        <f t="shared" si="2"/>
        <v>10000000</v>
      </c>
      <c r="AF11" s="37"/>
      <c r="AG11" s="137">
        <f aca="true" t="shared" si="3" ref="AG11:AG74">AF11/AB11*100</f>
        <v>0</v>
      </c>
    </row>
    <row r="12" spans="1:33" ht="33" customHeight="1">
      <c r="A12" s="80" t="s">
        <v>65</v>
      </c>
      <c r="B12" s="120" t="s">
        <v>181</v>
      </c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71">
        <f t="shared" si="1"/>
        <v>350000</v>
      </c>
      <c r="AC12" s="119"/>
      <c r="AD12" s="121">
        <v>350000</v>
      </c>
      <c r="AE12" s="106">
        <f t="shared" si="2"/>
        <v>350000</v>
      </c>
      <c r="AF12" s="37"/>
      <c r="AG12" s="137">
        <f t="shared" si="3"/>
        <v>0</v>
      </c>
    </row>
    <row r="13" spans="1:33" ht="33" customHeight="1">
      <c r="A13" s="80" t="s">
        <v>66</v>
      </c>
      <c r="B13" s="120" t="s">
        <v>185</v>
      </c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71">
        <f t="shared" si="1"/>
        <v>350000</v>
      </c>
      <c r="AC13" s="119"/>
      <c r="AD13" s="121">
        <v>350000</v>
      </c>
      <c r="AE13" s="106">
        <f t="shared" si="2"/>
        <v>350000</v>
      </c>
      <c r="AF13" s="37"/>
      <c r="AG13" s="137">
        <f t="shared" si="3"/>
        <v>0</v>
      </c>
    </row>
    <row r="14" spans="1:33" ht="33" customHeight="1">
      <c r="A14" s="80" t="s">
        <v>67</v>
      </c>
      <c r="B14" s="120" t="s">
        <v>177</v>
      </c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71">
        <f t="shared" si="1"/>
        <v>800000</v>
      </c>
      <c r="AC14" s="119"/>
      <c r="AD14" s="121">
        <v>800000</v>
      </c>
      <c r="AE14" s="106">
        <f t="shared" si="2"/>
        <v>800000</v>
      </c>
      <c r="AF14" s="37"/>
      <c r="AG14" s="137">
        <f t="shared" si="3"/>
        <v>0</v>
      </c>
    </row>
    <row r="15" spans="1:33" ht="33" customHeight="1">
      <c r="A15" s="80" t="s">
        <v>68</v>
      </c>
      <c r="B15" s="120" t="s">
        <v>186</v>
      </c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71">
        <f t="shared" si="1"/>
        <v>450000</v>
      </c>
      <c r="AC15" s="119"/>
      <c r="AD15" s="121">
        <v>450000</v>
      </c>
      <c r="AE15" s="106">
        <f t="shared" si="2"/>
        <v>450000</v>
      </c>
      <c r="AF15" s="37"/>
      <c r="AG15" s="137">
        <f t="shared" si="3"/>
        <v>0</v>
      </c>
    </row>
    <row r="16" spans="1:33" ht="33" customHeight="1">
      <c r="A16" s="80" t="s">
        <v>69</v>
      </c>
      <c r="B16" s="120" t="s">
        <v>183</v>
      </c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71">
        <f t="shared" si="1"/>
        <v>450000</v>
      </c>
      <c r="AC16" s="119"/>
      <c r="AD16" s="121">
        <v>450000</v>
      </c>
      <c r="AE16" s="106">
        <f t="shared" si="2"/>
        <v>450000</v>
      </c>
      <c r="AF16" s="37"/>
      <c r="AG16" s="137">
        <f t="shared" si="3"/>
        <v>0</v>
      </c>
    </row>
    <row r="17" spans="1:33" ht="26.25" customHeight="1">
      <c r="A17" s="80" t="s">
        <v>70</v>
      </c>
      <c r="B17" s="120" t="s">
        <v>122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>
        <f t="shared" si="0"/>
        <v>162750</v>
      </c>
      <c r="AC17" s="72"/>
      <c r="AD17" s="121">
        <v>162750</v>
      </c>
      <c r="AE17" s="106">
        <f t="shared" si="2"/>
        <v>162750</v>
      </c>
      <c r="AF17" s="37"/>
      <c r="AG17" s="137">
        <f t="shared" si="3"/>
        <v>0</v>
      </c>
    </row>
    <row r="18" spans="1:33" ht="27" customHeight="1">
      <c r="A18" s="80" t="s">
        <v>71</v>
      </c>
      <c r="B18" s="120" t="s">
        <v>123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>
        <f t="shared" si="0"/>
        <v>4000</v>
      </c>
      <c r="AC18" s="72"/>
      <c r="AD18" s="121">
        <v>4000</v>
      </c>
      <c r="AE18" s="106">
        <f aca="true" t="shared" si="4" ref="AE18:AE48">AD18</f>
        <v>4000</v>
      </c>
      <c r="AF18" s="37"/>
      <c r="AG18" s="137">
        <f t="shared" si="3"/>
        <v>0</v>
      </c>
    </row>
    <row r="19" spans="1:33" ht="24.75" customHeight="1">
      <c r="A19" s="80" t="s">
        <v>72</v>
      </c>
      <c r="B19" s="120" t="s">
        <v>188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>
        <f t="shared" si="0"/>
        <v>136500</v>
      </c>
      <c r="AC19" s="72"/>
      <c r="AD19" s="121">
        <v>136500</v>
      </c>
      <c r="AE19" s="106">
        <f t="shared" si="4"/>
        <v>136500</v>
      </c>
      <c r="AF19" s="37"/>
      <c r="AG19" s="137">
        <f t="shared" si="3"/>
        <v>0</v>
      </c>
    </row>
    <row r="20" spans="1:33" ht="28.5" customHeight="1">
      <c r="A20" s="80" t="s">
        <v>73</v>
      </c>
      <c r="B20" s="120" t="s">
        <v>189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>
        <f t="shared" si="0"/>
        <v>105000</v>
      </c>
      <c r="AC20" s="72"/>
      <c r="AD20" s="121">
        <v>105000</v>
      </c>
      <c r="AE20" s="106">
        <f t="shared" si="4"/>
        <v>105000</v>
      </c>
      <c r="AF20" s="37"/>
      <c r="AG20" s="137">
        <f t="shared" si="3"/>
        <v>0</v>
      </c>
    </row>
    <row r="21" spans="1:33" ht="24" customHeight="1">
      <c r="A21" s="80" t="s">
        <v>74</v>
      </c>
      <c r="B21" s="120" t="s">
        <v>190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>
        <f t="shared" si="0"/>
        <v>3000</v>
      </c>
      <c r="AC21" s="72"/>
      <c r="AD21" s="121">
        <v>3000</v>
      </c>
      <c r="AE21" s="106">
        <f t="shared" si="4"/>
        <v>3000</v>
      </c>
      <c r="AF21" s="37"/>
      <c r="AG21" s="137">
        <f t="shared" si="3"/>
        <v>0</v>
      </c>
    </row>
    <row r="22" spans="1:33" ht="21.75" customHeight="1">
      <c r="A22" s="80" t="s">
        <v>87</v>
      </c>
      <c r="B22" s="120" t="s">
        <v>191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>
        <f t="shared" si="0"/>
        <v>3000</v>
      </c>
      <c r="AC22" s="72"/>
      <c r="AD22" s="121">
        <v>3000</v>
      </c>
      <c r="AE22" s="106">
        <f t="shared" si="4"/>
        <v>3000</v>
      </c>
      <c r="AF22" s="37"/>
      <c r="AG22" s="137">
        <f t="shared" si="3"/>
        <v>0</v>
      </c>
    </row>
    <row r="23" spans="1:33" ht="25.5" customHeight="1">
      <c r="A23" s="80" t="s">
        <v>88</v>
      </c>
      <c r="B23" s="120" t="s">
        <v>192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>
        <f t="shared" si="0"/>
        <v>2000</v>
      </c>
      <c r="AC23" s="72"/>
      <c r="AD23" s="121">
        <v>2000</v>
      </c>
      <c r="AE23" s="106">
        <f t="shared" si="4"/>
        <v>2000</v>
      </c>
      <c r="AF23" s="37"/>
      <c r="AG23" s="137">
        <f t="shared" si="3"/>
        <v>0</v>
      </c>
    </row>
    <row r="24" spans="1:33" ht="27" customHeight="1">
      <c r="A24" s="80" t="s">
        <v>89</v>
      </c>
      <c r="B24" s="120" t="s">
        <v>193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>
        <f t="shared" si="0"/>
        <v>400000</v>
      </c>
      <c r="AC24" s="72"/>
      <c r="AD24" s="121">
        <v>400000</v>
      </c>
      <c r="AE24" s="106">
        <f t="shared" si="4"/>
        <v>400000</v>
      </c>
      <c r="AF24" s="37"/>
      <c r="AG24" s="137">
        <f t="shared" si="3"/>
        <v>0</v>
      </c>
    </row>
    <row r="25" spans="1:33" ht="38.25" customHeight="1">
      <c r="A25" s="80" t="s">
        <v>90</v>
      </c>
      <c r="B25" s="120" t="s">
        <v>130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>
        <f t="shared" si="0"/>
        <v>50000</v>
      </c>
      <c r="AC25" s="72"/>
      <c r="AD25" s="121">
        <v>50000</v>
      </c>
      <c r="AE25" s="106">
        <f t="shared" si="4"/>
        <v>50000</v>
      </c>
      <c r="AF25" s="37"/>
      <c r="AG25" s="137">
        <f t="shared" si="3"/>
        <v>0</v>
      </c>
    </row>
    <row r="26" spans="1:33" ht="27.75" customHeight="1">
      <c r="A26" s="80" t="s">
        <v>91</v>
      </c>
      <c r="B26" s="120" t="s">
        <v>194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>
        <f t="shared" si="0"/>
        <v>16000</v>
      </c>
      <c r="AC26" s="72"/>
      <c r="AD26" s="121">
        <v>16000</v>
      </c>
      <c r="AE26" s="106">
        <f t="shared" si="4"/>
        <v>16000</v>
      </c>
      <c r="AF26" s="37"/>
      <c r="AG26" s="137">
        <f t="shared" si="3"/>
        <v>0</v>
      </c>
    </row>
    <row r="27" spans="1:33" ht="29.25" customHeight="1">
      <c r="A27" s="80" t="s">
        <v>92</v>
      </c>
      <c r="B27" s="120" t="s">
        <v>195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>
        <f t="shared" si="0"/>
        <v>16000</v>
      </c>
      <c r="AC27" s="72"/>
      <c r="AD27" s="121">
        <v>16000</v>
      </c>
      <c r="AE27" s="106">
        <f t="shared" si="4"/>
        <v>16000</v>
      </c>
      <c r="AF27" s="37"/>
      <c r="AG27" s="137">
        <f t="shared" si="3"/>
        <v>0</v>
      </c>
    </row>
    <row r="28" spans="1:33" ht="28.5" customHeight="1">
      <c r="A28" s="80" t="s">
        <v>93</v>
      </c>
      <c r="B28" s="120" t="s">
        <v>196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1">
        <f t="shared" si="0"/>
        <v>16000</v>
      </c>
      <c r="AC28" s="72"/>
      <c r="AD28" s="121">
        <v>16000</v>
      </c>
      <c r="AE28" s="106">
        <f t="shared" si="4"/>
        <v>16000</v>
      </c>
      <c r="AF28" s="37"/>
      <c r="AG28" s="137">
        <f t="shared" si="3"/>
        <v>0</v>
      </c>
    </row>
    <row r="29" spans="1:33" ht="30" customHeight="1">
      <c r="A29" s="80" t="s">
        <v>94</v>
      </c>
      <c r="B29" s="120" t="s">
        <v>197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>
        <f t="shared" si="0"/>
        <v>16000</v>
      </c>
      <c r="AC29" s="72"/>
      <c r="AD29" s="121">
        <v>16000</v>
      </c>
      <c r="AE29" s="106">
        <f t="shared" si="4"/>
        <v>16000</v>
      </c>
      <c r="AF29" s="37"/>
      <c r="AG29" s="137">
        <f t="shared" si="3"/>
        <v>0</v>
      </c>
    </row>
    <row r="30" spans="1:33" ht="33" customHeight="1">
      <c r="A30" s="80" t="s">
        <v>95</v>
      </c>
      <c r="B30" s="120" t="s">
        <v>198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>
        <f t="shared" si="0"/>
        <v>52500</v>
      </c>
      <c r="AC30" s="72"/>
      <c r="AD30" s="121">
        <v>52500</v>
      </c>
      <c r="AE30" s="106">
        <f t="shared" si="4"/>
        <v>52500</v>
      </c>
      <c r="AF30" s="37"/>
      <c r="AG30" s="137">
        <f t="shared" si="3"/>
        <v>0</v>
      </c>
    </row>
    <row r="31" spans="1:33" ht="30.75" customHeight="1">
      <c r="A31" s="80" t="s">
        <v>96</v>
      </c>
      <c r="B31" s="120" t="s">
        <v>199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>
        <f t="shared" si="0"/>
        <v>16000</v>
      </c>
      <c r="AC31" s="72"/>
      <c r="AD31" s="121">
        <v>16000</v>
      </c>
      <c r="AE31" s="106">
        <f t="shared" si="4"/>
        <v>16000</v>
      </c>
      <c r="AF31" s="37"/>
      <c r="AG31" s="137">
        <f t="shared" si="3"/>
        <v>0</v>
      </c>
    </row>
    <row r="32" spans="1:33" ht="29.25" customHeight="1">
      <c r="A32" s="80" t="s">
        <v>97</v>
      </c>
      <c r="B32" s="120" t="s">
        <v>200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>
        <f t="shared" si="0"/>
        <v>63000</v>
      </c>
      <c r="AC32" s="72"/>
      <c r="AD32" s="121">
        <v>63000</v>
      </c>
      <c r="AE32" s="106">
        <f t="shared" si="4"/>
        <v>63000</v>
      </c>
      <c r="AF32" s="37"/>
      <c r="AG32" s="137">
        <f t="shared" si="3"/>
        <v>0</v>
      </c>
    </row>
    <row r="33" spans="1:33" ht="26.25" customHeight="1">
      <c r="A33" s="80" t="s">
        <v>98</v>
      </c>
      <c r="B33" s="120" t="s">
        <v>201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>
        <f t="shared" si="0"/>
        <v>65099.99999999999</v>
      </c>
      <c r="AC33" s="72"/>
      <c r="AD33" s="121">
        <v>65099.99999999999</v>
      </c>
      <c r="AE33" s="106">
        <f t="shared" si="4"/>
        <v>65099.99999999999</v>
      </c>
      <c r="AF33" s="37"/>
      <c r="AG33" s="137">
        <f t="shared" si="3"/>
        <v>0</v>
      </c>
    </row>
    <row r="34" spans="1:33" ht="29.25" customHeight="1">
      <c r="A34" s="80" t="s">
        <v>99</v>
      </c>
      <c r="B34" s="120" t="s">
        <v>202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>
        <f t="shared" si="0"/>
        <v>5000</v>
      </c>
      <c r="AC34" s="72"/>
      <c r="AD34" s="121">
        <v>5000</v>
      </c>
      <c r="AE34" s="106">
        <f t="shared" si="4"/>
        <v>5000</v>
      </c>
      <c r="AF34" s="37"/>
      <c r="AG34" s="137">
        <f t="shared" si="3"/>
        <v>0</v>
      </c>
    </row>
    <row r="35" spans="1:33" ht="27.75" customHeight="1">
      <c r="A35" s="80" t="s">
        <v>100</v>
      </c>
      <c r="B35" s="120" t="s">
        <v>203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>
        <f t="shared" si="0"/>
        <v>63000</v>
      </c>
      <c r="AC35" s="72"/>
      <c r="AD35" s="121">
        <v>63000</v>
      </c>
      <c r="AE35" s="106">
        <f t="shared" si="4"/>
        <v>63000</v>
      </c>
      <c r="AF35" s="37"/>
      <c r="AG35" s="137">
        <f t="shared" si="3"/>
        <v>0</v>
      </c>
    </row>
    <row r="36" spans="1:33" ht="35.25" customHeight="1">
      <c r="A36" s="80" t="s">
        <v>101</v>
      </c>
      <c r="B36" s="120" t="s">
        <v>204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>
        <f t="shared" si="0"/>
        <v>63000</v>
      </c>
      <c r="AC36" s="72"/>
      <c r="AD36" s="121">
        <v>63000</v>
      </c>
      <c r="AE36" s="106">
        <f t="shared" si="4"/>
        <v>63000</v>
      </c>
      <c r="AF36" s="37"/>
      <c r="AG36" s="137">
        <f t="shared" si="3"/>
        <v>0</v>
      </c>
    </row>
    <row r="37" spans="1:33" ht="27.75" customHeight="1">
      <c r="A37" s="80" t="s">
        <v>102</v>
      </c>
      <c r="B37" s="120" t="s">
        <v>142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>
        <f t="shared" si="0"/>
        <v>66150</v>
      </c>
      <c r="AC37" s="72"/>
      <c r="AD37" s="121">
        <v>66150</v>
      </c>
      <c r="AE37" s="106">
        <f t="shared" si="4"/>
        <v>66150</v>
      </c>
      <c r="AF37" s="37"/>
      <c r="AG37" s="137">
        <f t="shared" si="3"/>
        <v>0</v>
      </c>
    </row>
    <row r="38" spans="1:33" ht="36" customHeight="1">
      <c r="A38" s="80" t="s">
        <v>103</v>
      </c>
      <c r="B38" s="120" t="s">
        <v>143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>
        <f t="shared" si="0"/>
        <v>66150</v>
      </c>
      <c r="AC38" s="72"/>
      <c r="AD38" s="121">
        <v>66150</v>
      </c>
      <c r="AE38" s="106">
        <f t="shared" si="4"/>
        <v>66150</v>
      </c>
      <c r="AF38" s="37"/>
      <c r="AG38" s="137">
        <f t="shared" si="3"/>
        <v>0</v>
      </c>
    </row>
    <row r="39" spans="1:33" ht="33" customHeight="1">
      <c r="A39" s="80" t="s">
        <v>104</v>
      </c>
      <c r="B39" s="120" t="s">
        <v>144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>
        <f t="shared" si="0"/>
        <v>65099.99999999999</v>
      </c>
      <c r="AC39" s="72"/>
      <c r="AD39" s="121">
        <v>65099.99999999999</v>
      </c>
      <c r="AE39" s="106">
        <f t="shared" si="4"/>
        <v>65099.99999999999</v>
      </c>
      <c r="AF39" s="37"/>
      <c r="AG39" s="137">
        <f t="shared" si="3"/>
        <v>0</v>
      </c>
    </row>
    <row r="40" spans="1:33" ht="27.75" customHeight="1">
      <c r="A40" s="80" t="s">
        <v>105</v>
      </c>
      <c r="B40" s="120" t="s">
        <v>145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>
        <f t="shared" si="0"/>
        <v>110250</v>
      </c>
      <c r="AC40" s="72"/>
      <c r="AD40" s="121">
        <v>110250</v>
      </c>
      <c r="AE40" s="106">
        <f t="shared" si="4"/>
        <v>110250</v>
      </c>
      <c r="AF40" s="37"/>
      <c r="AG40" s="137">
        <f t="shared" si="3"/>
        <v>0</v>
      </c>
    </row>
    <row r="41" spans="1:33" ht="33.75" customHeight="1">
      <c r="A41" s="80" t="s">
        <v>106</v>
      </c>
      <c r="B41" s="120" t="s">
        <v>146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>
        <f t="shared" si="0"/>
        <v>37800</v>
      </c>
      <c r="AC41" s="72"/>
      <c r="AD41" s="121">
        <v>37800</v>
      </c>
      <c r="AE41" s="106">
        <f t="shared" si="4"/>
        <v>37800</v>
      </c>
      <c r="AF41" s="37"/>
      <c r="AG41" s="137">
        <f t="shared" si="3"/>
        <v>0</v>
      </c>
    </row>
    <row r="42" spans="1:33" ht="24" customHeight="1">
      <c r="A42" s="80" t="s">
        <v>107</v>
      </c>
      <c r="B42" s="120" t="s">
        <v>205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>
        <f t="shared" si="0"/>
        <v>441000</v>
      </c>
      <c r="AC42" s="72"/>
      <c r="AD42" s="121">
        <v>441000</v>
      </c>
      <c r="AE42" s="106">
        <f t="shared" si="4"/>
        <v>441000</v>
      </c>
      <c r="AF42" s="37"/>
      <c r="AG42" s="137">
        <f t="shared" si="3"/>
        <v>0</v>
      </c>
    </row>
    <row r="43" spans="1:33" ht="33.75" customHeight="1">
      <c r="A43" s="80" t="s">
        <v>108</v>
      </c>
      <c r="B43" s="120" t="s">
        <v>206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>
        <f t="shared" si="0"/>
        <v>3000</v>
      </c>
      <c r="AC43" s="72"/>
      <c r="AD43" s="121">
        <v>3000</v>
      </c>
      <c r="AE43" s="106">
        <f t="shared" si="4"/>
        <v>3000</v>
      </c>
      <c r="AF43" s="37"/>
      <c r="AG43" s="137">
        <f t="shared" si="3"/>
        <v>0</v>
      </c>
    </row>
    <row r="44" spans="1:33" ht="39" customHeight="1">
      <c r="A44" s="80" t="s">
        <v>172</v>
      </c>
      <c r="B44" s="120" t="s">
        <v>207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>
        <f t="shared" si="0"/>
        <v>241750</v>
      </c>
      <c r="AC44" s="72"/>
      <c r="AD44" s="121">
        <v>241750</v>
      </c>
      <c r="AE44" s="106">
        <f t="shared" si="4"/>
        <v>241750</v>
      </c>
      <c r="AF44" s="37"/>
      <c r="AG44" s="137">
        <f t="shared" si="3"/>
        <v>0</v>
      </c>
    </row>
    <row r="45" spans="1:33" ht="39" customHeight="1">
      <c r="A45" s="80" t="s">
        <v>173</v>
      </c>
      <c r="B45" s="120" t="s">
        <v>208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>
        <f t="shared" si="0"/>
        <v>5000</v>
      </c>
      <c r="AC45" s="72"/>
      <c r="AD45" s="121">
        <v>5000</v>
      </c>
      <c r="AE45" s="106">
        <f t="shared" si="4"/>
        <v>5000</v>
      </c>
      <c r="AF45" s="37"/>
      <c r="AG45" s="137">
        <f t="shared" si="3"/>
        <v>0</v>
      </c>
    </row>
    <row r="46" spans="1:33" ht="28.5" customHeight="1">
      <c r="A46" s="80" t="s">
        <v>174</v>
      </c>
      <c r="B46" s="120" t="s">
        <v>151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>
        <f t="shared" si="0"/>
        <v>123000</v>
      </c>
      <c r="AC46" s="72"/>
      <c r="AD46" s="121">
        <v>123000</v>
      </c>
      <c r="AE46" s="106">
        <f t="shared" si="4"/>
        <v>123000</v>
      </c>
      <c r="AF46" s="37"/>
      <c r="AG46" s="137">
        <f t="shared" si="3"/>
        <v>0</v>
      </c>
    </row>
    <row r="47" spans="1:33" ht="27" customHeight="1">
      <c r="A47" s="80" t="s">
        <v>175</v>
      </c>
      <c r="B47" s="120" t="s">
        <v>152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71">
        <f t="shared" si="0"/>
        <v>123000</v>
      </c>
      <c r="AC47" s="69"/>
      <c r="AD47" s="121">
        <v>123000</v>
      </c>
      <c r="AE47" s="106">
        <f t="shared" si="4"/>
        <v>123000</v>
      </c>
      <c r="AF47" s="37"/>
      <c r="AG47" s="137">
        <f t="shared" si="3"/>
        <v>0</v>
      </c>
    </row>
    <row r="48" spans="1:33" ht="24.75" customHeight="1">
      <c r="A48" s="80" t="s">
        <v>176</v>
      </c>
      <c r="B48" s="120" t="s">
        <v>153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71">
        <f t="shared" si="0"/>
        <v>25000</v>
      </c>
      <c r="AC48" s="82"/>
      <c r="AD48" s="121">
        <v>25000</v>
      </c>
      <c r="AE48" s="106">
        <f t="shared" si="4"/>
        <v>25000</v>
      </c>
      <c r="AF48" s="37"/>
      <c r="AG48" s="137">
        <f t="shared" si="3"/>
        <v>0</v>
      </c>
    </row>
    <row r="49" spans="1:33" ht="42.75" customHeight="1">
      <c r="A49" s="95" t="s">
        <v>41</v>
      </c>
      <c r="B49" s="112" t="s">
        <v>158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55">
        <f>AB50</f>
        <v>10000000</v>
      </c>
      <c r="AC49" s="114"/>
      <c r="AD49" s="115">
        <f>AD50</f>
        <v>10000000</v>
      </c>
      <c r="AE49" s="98">
        <f>AE50</f>
        <v>10000000</v>
      </c>
      <c r="AF49" s="135"/>
      <c r="AG49" s="138">
        <f t="shared" si="3"/>
        <v>0</v>
      </c>
    </row>
    <row r="50" spans="1:33" ht="51">
      <c r="A50" s="111" t="s">
        <v>56</v>
      </c>
      <c r="B50" s="120" t="s">
        <v>209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71">
        <f>AD50</f>
        <v>10000000</v>
      </c>
      <c r="AC50" s="82"/>
      <c r="AD50" s="83">
        <v>10000000</v>
      </c>
      <c r="AE50" s="83">
        <f>AD50</f>
        <v>10000000</v>
      </c>
      <c r="AF50" s="37"/>
      <c r="AG50" s="137">
        <f t="shared" si="3"/>
        <v>0</v>
      </c>
    </row>
    <row r="51" spans="1:33" s="3" customFormat="1" ht="30.75" customHeight="1">
      <c r="A51" s="107" t="s">
        <v>42</v>
      </c>
      <c r="B51" s="108" t="s">
        <v>39</v>
      </c>
      <c r="C51" s="65">
        <f aca="true" t="shared" si="5" ref="C51:AA51">C52+C58+C66+C70+C76+C80+C83+C87+C89+C92+C93+C96</f>
        <v>8274352</v>
      </c>
      <c r="D51" s="65">
        <f t="shared" si="5"/>
        <v>8274352</v>
      </c>
      <c r="E51" s="65">
        <f t="shared" si="5"/>
        <v>8274352</v>
      </c>
      <c r="F51" s="65">
        <f t="shared" si="5"/>
        <v>8274352</v>
      </c>
      <c r="G51" s="65">
        <f t="shared" si="5"/>
        <v>8274352</v>
      </c>
      <c r="H51" s="65">
        <f t="shared" si="5"/>
        <v>8274352</v>
      </c>
      <c r="I51" s="65">
        <f t="shared" si="5"/>
        <v>8274352</v>
      </c>
      <c r="J51" s="65">
        <f t="shared" si="5"/>
        <v>8274352</v>
      </c>
      <c r="K51" s="65">
        <f t="shared" si="5"/>
        <v>8274352</v>
      </c>
      <c r="L51" s="65">
        <f t="shared" si="5"/>
        <v>8274352</v>
      </c>
      <c r="M51" s="65">
        <f t="shared" si="5"/>
        <v>8274352</v>
      </c>
      <c r="N51" s="65">
        <f t="shared" si="5"/>
        <v>8274352</v>
      </c>
      <c r="O51" s="65">
        <f t="shared" si="5"/>
        <v>8274352</v>
      </c>
      <c r="P51" s="65">
        <f t="shared" si="5"/>
        <v>8274352</v>
      </c>
      <c r="Q51" s="65">
        <f t="shared" si="5"/>
        <v>8274352</v>
      </c>
      <c r="R51" s="65">
        <f t="shared" si="5"/>
        <v>8274352</v>
      </c>
      <c r="S51" s="65">
        <f t="shared" si="5"/>
        <v>8274352</v>
      </c>
      <c r="T51" s="65">
        <f t="shared" si="5"/>
        <v>8274352</v>
      </c>
      <c r="U51" s="65">
        <f t="shared" si="5"/>
        <v>8274352</v>
      </c>
      <c r="V51" s="65">
        <f t="shared" si="5"/>
        <v>8274352</v>
      </c>
      <c r="W51" s="65">
        <f t="shared" si="5"/>
        <v>8274352</v>
      </c>
      <c r="X51" s="65">
        <f t="shared" si="5"/>
        <v>8274352</v>
      </c>
      <c r="Y51" s="65">
        <f t="shared" si="5"/>
        <v>8274352</v>
      </c>
      <c r="Z51" s="65">
        <f t="shared" si="5"/>
        <v>8274352</v>
      </c>
      <c r="AA51" s="65">
        <f t="shared" si="5"/>
        <v>8274352</v>
      </c>
      <c r="AB51" s="65">
        <f t="shared" si="0"/>
        <v>81884694.88</v>
      </c>
      <c r="AC51" s="65">
        <f>AC52+AC58+AC66+AC70+AC76+AC80+AC83+AC87+AC89+AC92+AC93+AC96</f>
        <v>81884694.88</v>
      </c>
      <c r="AD51" s="109"/>
      <c r="AE51" s="65"/>
      <c r="AF51" s="65">
        <f>AF52+AF58+AF66+AF70+AF76+AF80+AF83+AF87+AF89+AF92+AF93+AF96</f>
        <v>10296024.76</v>
      </c>
      <c r="AG51" s="138">
        <f t="shared" si="3"/>
        <v>12.573808542717991</v>
      </c>
    </row>
    <row r="52" spans="1:33" ht="38.25" customHeight="1">
      <c r="A52" s="27" t="s">
        <v>17</v>
      </c>
      <c r="B52" s="29" t="s">
        <v>57</v>
      </c>
      <c r="C52" s="14">
        <f aca="true" t="shared" si="6" ref="C52:AA52">C53+C54+C55+C56+C57</f>
        <v>0</v>
      </c>
      <c r="D52" s="14">
        <f t="shared" si="6"/>
        <v>0</v>
      </c>
      <c r="E52" s="14">
        <f t="shared" si="6"/>
        <v>0</v>
      </c>
      <c r="F52" s="14">
        <f t="shared" si="6"/>
        <v>0</v>
      </c>
      <c r="G52" s="14">
        <f t="shared" si="6"/>
        <v>0</v>
      </c>
      <c r="H52" s="14">
        <f t="shared" si="6"/>
        <v>0</v>
      </c>
      <c r="I52" s="14">
        <f t="shared" si="6"/>
        <v>0</v>
      </c>
      <c r="J52" s="14">
        <f t="shared" si="6"/>
        <v>0</v>
      </c>
      <c r="K52" s="14">
        <f t="shared" si="6"/>
        <v>0</v>
      </c>
      <c r="L52" s="14">
        <f t="shared" si="6"/>
        <v>0</v>
      </c>
      <c r="M52" s="14">
        <f t="shared" si="6"/>
        <v>0</v>
      </c>
      <c r="N52" s="14">
        <f t="shared" si="6"/>
        <v>0</v>
      </c>
      <c r="O52" s="14">
        <f t="shared" si="6"/>
        <v>0</v>
      </c>
      <c r="P52" s="14">
        <f t="shared" si="6"/>
        <v>0</v>
      </c>
      <c r="Q52" s="14">
        <f t="shared" si="6"/>
        <v>0</v>
      </c>
      <c r="R52" s="14">
        <f t="shared" si="6"/>
        <v>0</v>
      </c>
      <c r="S52" s="14">
        <f t="shared" si="6"/>
        <v>0</v>
      </c>
      <c r="T52" s="14">
        <f t="shared" si="6"/>
        <v>0</v>
      </c>
      <c r="U52" s="14">
        <f t="shared" si="6"/>
        <v>0</v>
      </c>
      <c r="V52" s="14">
        <f t="shared" si="6"/>
        <v>0</v>
      </c>
      <c r="W52" s="14">
        <f t="shared" si="6"/>
        <v>0</v>
      </c>
      <c r="X52" s="14">
        <f t="shared" si="6"/>
        <v>0</v>
      </c>
      <c r="Y52" s="14">
        <f t="shared" si="6"/>
        <v>0</v>
      </c>
      <c r="Z52" s="14">
        <f t="shared" si="6"/>
        <v>0</v>
      </c>
      <c r="AA52" s="14">
        <f t="shared" si="6"/>
        <v>0</v>
      </c>
      <c r="AB52" s="38">
        <f t="shared" si="0"/>
        <v>21186294</v>
      </c>
      <c r="AC52" s="14">
        <f>AC53+AC54+AC55+AC56+AC57</f>
        <v>21186294</v>
      </c>
      <c r="AD52" s="73"/>
      <c r="AE52" s="14"/>
      <c r="AF52" s="14">
        <f>AF53+AF54+AF55+AF56+AF57</f>
        <v>3893464.86</v>
      </c>
      <c r="AG52" s="140">
        <f t="shared" si="3"/>
        <v>18.37728136879437</v>
      </c>
    </row>
    <row r="53" spans="1:33" ht="25.5">
      <c r="A53" s="10"/>
      <c r="B53" s="22" t="s">
        <v>81</v>
      </c>
      <c r="AB53" s="45">
        <f t="shared" si="0"/>
        <v>5144038</v>
      </c>
      <c r="AC53" s="20">
        <f>5144038</f>
        <v>5144038</v>
      </c>
      <c r="AD53" s="73"/>
      <c r="AE53" s="20"/>
      <c r="AF53" s="141">
        <f>324175+336167+149658</f>
        <v>810000</v>
      </c>
      <c r="AG53" s="137">
        <f t="shared" si="3"/>
        <v>15.746384455169265</v>
      </c>
    </row>
    <row r="54" spans="1:33" ht="15">
      <c r="A54" s="10"/>
      <c r="B54" s="26" t="s">
        <v>27</v>
      </c>
      <c r="AB54" s="45">
        <f t="shared" si="0"/>
        <v>12422833</v>
      </c>
      <c r="AC54" s="15">
        <v>12422833</v>
      </c>
      <c r="AD54" s="73"/>
      <c r="AE54" s="15"/>
      <c r="AF54" s="145">
        <v>2603768.82</v>
      </c>
      <c r="AG54" s="137">
        <f t="shared" si="3"/>
        <v>20.959541354214455</v>
      </c>
    </row>
    <row r="55" spans="1:33" ht="25.5">
      <c r="A55" s="10"/>
      <c r="B55" s="22" t="s">
        <v>82</v>
      </c>
      <c r="AB55" s="45">
        <f t="shared" si="0"/>
        <v>870700</v>
      </c>
      <c r="AC55" s="20">
        <v>870700</v>
      </c>
      <c r="AD55" s="73"/>
      <c r="AE55" s="20"/>
      <c r="AF55" s="141">
        <f>30677+35118+29145+31188+40136.16</f>
        <v>166264.16</v>
      </c>
      <c r="AG55" s="137">
        <f t="shared" si="3"/>
        <v>19.095458826231766</v>
      </c>
    </row>
    <row r="56" spans="1:33" ht="38.25">
      <c r="A56" s="10"/>
      <c r="B56" s="22" t="s">
        <v>157</v>
      </c>
      <c r="D56" s="12"/>
      <c r="AB56" s="45">
        <f t="shared" si="0"/>
        <v>1590100</v>
      </c>
      <c r="AC56" s="20">
        <f>1590099+1</f>
        <v>1590100</v>
      </c>
      <c r="AD56" s="73"/>
      <c r="AE56" s="20"/>
      <c r="AF56" s="141">
        <f>45438.97+44255.69+37484.28+40935.59+44353.81</f>
        <v>212468.34</v>
      </c>
      <c r="AG56" s="137">
        <f t="shared" si="3"/>
        <v>13.361948305138041</v>
      </c>
    </row>
    <row r="57" spans="1:33" ht="15">
      <c r="A57" s="10"/>
      <c r="B57" s="26" t="s">
        <v>8</v>
      </c>
      <c r="AB57" s="47">
        <f t="shared" si="0"/>
        <v>1158623</v>
      </c>
      <c r="AC57" s="46">
        <v>1158623</v>
      </c>
      <c r="AD57" s="73"/>
      <c r="AE57" s="46"/>
      <c r="AF57" s="141">
        <v>100963.54</v>
      </c>
      <c r="AG57" s="137">
        <f t="shared" si="3"/>
        <v>8.714097683198071</v>
      </c>
    </row>
    <row r="58" spans="1:33" ht="25.5">
      <c r="A58" s="27" t="s">
        <v>159</v>
      </c>
      <c r="B58" s="21" t="s">
        <v>30</v>
      </c>
      <c r="C58" s="19">
        <f aca="true" t="shared" si="7" ref="C58:AA58">SUM(C59:C63)</f>
        <v>3339004</v>
      </c>
      <c r="D58" s="19">
        <f t="shared" si="7"/>
        <v>3339004</v>
      </c>
      <c r="E58" s="19">
        <f t="shared" si="7"/>
        <v>3339004</v>
      </c>
      <c r="F58" s="19">
        <f t="shared" si="7"/>
        <v>3339004</v>
      </c>
      <c r="G58" s="19">
        <f t="shared" si="7"/>
        <v>3339004</v>
      </c>
      <c r="H58" s="19">
        <f t="shared" si="7"/>
        <v>3339004</v>
      </c>
      <c r="I58" s="19">
        <f t="shared" si="7"/>
        <v>3339004</v>
      </c>
      <c r="J58" s="19">
        <f t="shared" si="7"/>
        <v>3339004</v>
      </c>
      <c r="K58" s="19">
        <f t="shared" si="7"/>
        <v>3339004</v>
      </c>
      <c r="L58" s="19">
        <f t="shared" si="7"/>
        <v>3339004</v>
      </c>
      <c r="M58" s="19">
        <f t="shared" si="7"/>
        <v>3339004</v>
      </c>
      <c r="N58" s="19">
        <f t="shared" si="7"/>
        <v>3339004</v>
      </c>
      <c r="O58" s="19">
        <f t="shared" si="7"/>
        <v>3339004</v>
      </c>
      <c r="P58" s="19">
        <f t="shared" si="7"/>
        <v>3339004</v>
      </c>
      <c r="Q58" s="19">
        <f t="shared" si="7"/>
        <v>3339004</v>
      </c>
      <c r="R58" s="19">
        <f t="shared" si="7"/>
        <v>3339004</v>
      </c>
      <c r="S58" s="19">
        <f t="shared" si="7"/>
        <v>3339004</v>
      </c>
      <c r="T58" s="19">
        <f t="shared" si="7"/>
        <v>3339004</v>
      </c>
      <c r="U58" s="19">
        <f t="shared" si="7"/>
        <v>3339004</v>
      </c>
      <c r="V58" s="19">
        <f t="shared" si="7"/>
        <v>3339004</v>
      </c>
      <c r="W58" s="19">
        <f t="shared" si="7"/>
        <v>3339004</v>
      </c>
      <c r="X58" s="19">
        <f t="shared" si="7"/>
        <v>3339004</v>
      </c>
      <c r="Y58" s="19">
        <f t="shared" si="7"/>
        <v>3339004</v>
      </c>
      <c r="Z58" s="19">
        <f t="shared" si="7"/>
        <v>3339004</v>
      </c>
      <c r="AA58" s="19">
        <f t="shared" si="7"/>
        <v>3339004</v>
      </c>
      <c r="AB58" s="39">
        <f t="shared" si="0"/>
        <v>11779154</v>
      </c>
      <c r="AC58" s="19">
        <f>SUM(AC59:AC65)</f>
        <v>11779154</v>
      </c>
      <c r="AD58" s="73"/>
      <c r="AE58" s="19"/>
      <c r="AF58" s="19">
        <f>SUM(AF59:AF65)</f>
        <v>2164438</v>
      </c>
      <c r="AG58" s="140">
        <f t="shared" si="3"/>
        <v>18.375156653864956</v>
      </c>
    </row>
    <row r="59" spans="1:33" ht="15">
      <c r="A59" s="11"/>
      <c r="B59" s="26" t="s">
        <v>9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73"/>
      <c r="AE59" s="20"/>
      <c r="AF59" s="145">
        <v>159420</v>
      </c>
      <c r="AG59" s="137">
        <f t="shared" si="3"/>
        <v>4.22976468053629</v>
      </c>
    </row>
    <row r="60" spans="1:33" ht="15">
      <c r="A60" s="11"/>
      <c r="B60" s="22" t="s">
        <v>48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73"/>
      <c r="AE60" s="20"/>
      <c r="AF60" s="145">
        <v>119988</v>
      </c>
      <c r="AG60" s="137">
        <f t="shared" si="3"/>
        <v>99.99</v>
      </c>
    </row>
    <row r="61" spans="1:33" ht="15">
      <c r="A61" s="11"/>
      <c r="B61" s="22" t="s">
        <v>52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73"/>
      <c r="AE61" s="20"/>
      <c r="AF61" s="147"/>
      <c r="AG61" s="137">
        <f t="shared" si="3"/>
        <v>0</v>
      </c>
    </row>
    <row r="62" spans="1:33" ht="15">
      <c r="A62" s="11"/>
      <c r="B62" s="26" t="s">
        <v>10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73"/>
      <c r="AE62" s="20"/>
      <c r="AF62" s="147"/>
      <c r="AG62" s="137">
        <f t="shared" si="3"/>
        <v>0</v>
      </c>
    </row>
    <row r="63" spans="1:33" ht="43.5" customHeight="1">
      <c r="A63" s="11"/>
      <c r="B63" s="26" t="s">
        <v>11</v>
      </c>
      <c r="AB63" s="20">
        <f t="shared" si="0"/>
        <v>4440150</v>
      </c>
      <c r="AC63" s="20">
        <f>3940150+500000</f>
        <v>4440150</v>
      </c>
      <c r="AD63" s="73"/>
      <c r="AE63" s="20"/>
      <c r="AF63" s="141">
        <f>334500+599412+766710+184408</f>
        <v>1885030</v>
      </c>
      <c r="AG63" s="137">
        <f t="shared" si="3"/>
        <v>42.454196367239845</v>
      </c>
    </row>
    <row r="64" spans="1:33" ht="15">
      <c r="A64" s="11"/>
      <c r="B64" s="22" t="s">
        <v>211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73"/>
      <c r="AE64" s="20"/>
      <c r="AF64" s="37"/>
      <c r="AG64" s="137">
        <f t="shared" si="3"/>
        <v>0</v>
      </c>
    </row>
    <row r="65" spans="1:33" ht="25.5">
      <c r="A65" s="11"/>
      <c r="B65" s="22" t="s">
        <v>61</v>
      </c>
      <c r="AB65" s="20">
        <f t="shared" si="0"/>
        <v>2000000</v>
      </c>
      <c r="AC65" s="20">
        <v>2000000</v>
      </c>
      <c r="AD65" s="73"/>
      <c r="AE65" s="20"/>
      <c r="AF65" s="37"/>
      <c r="AG65" s="137">
        <f t="shared" si="3"/>
        <v>0</v>
      </c>
    </row>
    <row r="66" spans="1:33" ht="25.5" customHeight="1">
      <c r="A66" s="27" t="s">
        <v>160</v>
      </c>
      <c r="B66" s="21" t="s">
        <v>31</v>
      </c>
      <c r="C66" s="19">
        <f aca="true" t="shared" si="8" ref="C66:AA66">SUM(C67:C69)</f>
        <v>0</v>
      </c>
      <c r="D66" s="19">
        <f t="shared" si="8"/>
        <v>0</v>
      </c>
      <c r="E66" s="19">
        <f t="shared" si="8"/>
        <v>0</v>
      </c>
      <c r="F66" s="19">
        <f t="shared" si="8"/>
        <v>0</v>
      </c>
      <c r="G66" s="19">
        <f t="shared" si="8"/>
        <v>0</v>
      </c>
      <c r="H66" s="19">
        <f t="shared" si="8"/>
        <v>0</v>
      </c>
      <c r="I66" s="19">
        <f t="shared" si="8"/>
        <v>0</v>
      </c>
      <c r="J66" s="19">
        <f t="shared" si="8"/>
        <v>0</v>
      </c>
      <c r="K66" s="19">
        <f t="shared" si="8"/>
        <v>0</v>
      </c>
      <c r="L66" s="19">
        <f t="shared" si="8"/>
        <v>0</v>
      </c>
      <c r="M66" s="19">
        <f t="shared" si="8"/>
        <v>0</v>
      </c>
      <c r="N66" s="19">
        <f t="shared" si="8"/>
        <v>0</v>
      </c>
      <c r="O66" s="19">
        <f t="shared" si="8"/>
        <v>0</v>
      </c>
      <c r="P66" s="19">
        <f t="shared" si="8"/>
        <v>0</v>
      </c>
      <c r="Q66" s="19">
        <f t="shared" si="8"/>
        <v>0</v>
      </c>
      <c r="R66" s="19">
        <f t="shared" si="8"/>
        <v>0</v>
      </c>
      <c r="S66" s="19">
        <f t="shared" si="8"/>
        <v>0</v>
      </c>
      <c r="T66" s="19">
        <f t="shared" si="8"/>
        <v>0</v>
      </c>
      <c r="U66" s="19">
        <f t="shared" si="8"/>
        <v>0</v>
      </c>
      <c r="V66" s="19">
        <f t="shared" si="8"/>
        <v>0</v>
      </c>
      <c r="W66" s="19">
        <f t="shared" si="8"/>
        <v>0</v>
      </c>
      <c r="X66" s="19">
        <f t="shared" si="8"/>
        <v>0</v>
      </c>
      <c r="Y66" s="19">
        <f t="shared" si="8"/>
        <v>0</v>
      </c>
      <c r="Z66" s="19">
        <f t="shared" si="8"/>
        <v>0</v>
      </c>
      <c r="AA66" s="19">
        <f t="shared" si="8"/>
        <v>0</v>
      </c>
      <c r="AB66" s="40">
        <f t="shared" si="0"/>
        <v>1886414</v>
      </c>
      <c r="AC66" s="19">
        <f>SUM(AC67:AC69)</f>
        <v>1886414</v>
      </c>
      <c r="AD66" s="73"/>
      <c r="AE66" s="19"/>
      <c r="AF66" s="19">
        <f>SUM(AF67:AF69)</f>
        <v>0</v>
      </c>
      <c r="AG66" s="140">
        <f t="shared" si="3"/>
        <v>0</v>
      </c>
    </row>
    <row r="67" spans="1:33" ht="15">
      <c r="A67" s="11"/>
      <c r="B67" s="26" t="s">
        <v>19</v>
      </c>
      <c r="AB67" s="41">
        <f t="shared" si="0"/>
        <v>1374225</v>
      </c>
      <c r="AC67" s="20">
        <v>1374225</v>
      </c>
      <c r="AD67" s="73"/>
      <c r="AE67" s="20"/>
      <c r="AF67" s="37"/>
      <c r="AG67" s="137">
        <f t="shared" si="3"/>
        <v>0</v>
      </c>
    </row>
    <row r="68" spans="1:33" ht="25.5">
      <c r="A68" s="11"/>
      <c r="B68" s="26" t="s">
        <v>20</v>
      </c>
      <c r="AB68" s="41">
        <f t="shared" si="0"/>
        <v>238278</v>
      </c>
      <c r="AC68" s="20">
        <v>238278</v>
      </c>
      <c r="AD68" s="73"/>
      <c r="AE68" s="20"/>
      <c r="AF68" s="37"/>
      <c r="AG68" s="137">
        <f t="shared" si="3"/>
        <v>0</v>
      </c>
    </row>
    <row r="69" spans="1:33" ht="15">
      <c r="A69" s="11"/>
      <c r="B69" s="26" t="s">
        <v>21</v>
      </c>
      <c r="AB69" s="41">
        <f t="shared" si="0"/>
        <v>273911</v>
      </c>
      <c r="AC69" s="20">
        <v>273911</v>
      </c>
      <c r="AD69" s="73"/>
      <c r="AE69" s="20"/>
      <c r="AF69" s="37"/>
      <c r="AG69" s="137">
        <f t="shared" si="3"/>
        <v>0</v>
      </c>
    </row>
    <row r="70" spans="1:33" ht="14.25">
      <c r="A70" s="27" t="s">
        <v>161</v>
      </c>
      <c r="B70" s="21" t="s">
        <v>12</v>
      </c>
      <c r="C70" s="19">
        <f aca="true" t="shared" si="9" ref="C70:AA70">SUM(C71:C75)</f>
        <v>3044240</v>
      </c>
      <c r="D70" s="19">
        <f t="shared" si="9"/>
        <v>3044240</v>
      </c>
      <c r="E70" s="19">
        <f t="shared" si="9"/>
        <v>3044240</v>
      </c>
      <c r="F70" s="19">
        <f t="shared" si="9"/>
        <v>3044240</v>
      </c>
      <c r="G70" s="19">
        <f t="shared" si="9"/>
        <v>3044240</v>
      </c>
      <c r="H70" s="19">
        <f t="shared" si="9"/>
        <v>3044240</v>
      </c>
      <c r="I70" s="19">
        <f t="shared" si="9"/>
        <v>3044240</v>
      </c>
      <c r="J70" s="19">
        <f t="shared" si="9"/>
        <v>3044240</v>
      </c>
      <c r="K70" s="19">
        <f t="shared" si="9"/>
        <v>3044240</v>
      </c>
      <c r="L70" s="19">
        <f t="shared" si="9"/>
        <v>3044240</v>
      </c>
      <c r="M70" s="19">
        <f t="shared" si="9"/>
        <v>3044240</v>
      </c>
      <c r="N70" s="19">
        <f t="shared" si="9"/>
        <v>3044240</v>
      </c>
      <c r="O70" s="19">
        <f t="shared" si="9"/>
        <v>3044240</v>
      </c>
      <c r="P70" s="19">
        <f t="shared" si="9"/>
        <v>3044240</v>
      </c>
      <c r="Q70" s="19">
        <f t="shared" si="9"/>
        <v>3044240</v>
      </c>
      <c r="R70" s="19">
        <f t="shared" si="9"/>
        <v>3044240</v>
      </c>
      <c r="S70" s="19">
        <f t="shared" si="9"/>
        <v>3044240</v>
      </c>
      <c r="T70" s="19">
        <f t="shared" si="9"/>
        <v>3044240</v>
      </c>
      <c r="U70" s="19">
        <f t="shared" si="9"/>
        <v>3044240</v>
      </c>
      <c r="V70" s="19">
        <f t="shared" si="9"/>
        <v>3044240</v>
      </c>
      <c r="W70" s="19">
        <f t="shared" si="9"/>
        <v>3044240</v>
      </c>
      <c r="X70" s="19">
        <f t="shared" si="9"/>
        <v>3044240</v>
      </c>
      <c r="Y70" s="19">
        <f t="shared" si="9"/>
        <v>3044240</v>
      </c>
      <c r="Z70" s="19">
        <f t="shared" si="9"/>
        <v>3044240</v>
      </c>
      <c r="AA70" s="19">
        <f t="shared" si="9"/>
        <v>3044240</v>
      </c>
      <c r="AB70" s="40">
        <f t="shared" si="0"/>
        <v>4926436</v>
      </c>
      <c r="AC70" s="19">
        <f>SUM(AC71:AC75)</f>
        <v>4926436</v>
      </c>
      <c r="AD70" s="73"/>
      <c r="AE70" s="19"/>
      <c r="AF70" s="19">
        <f>SUM(AF71:AF75)</f>
        <v>460180.07</v>
      </c>
      <c r="AG70" s="140">
        <f t="shared" si="3"/>
        <v>9.341034167499588</v>
      </c>
    </row>
    <row r="71" spans="1:33" ht="33.75" customHeight="1">
      <c r="A71" s="11"/>
      <c r="B71" s="22" t="s">
        <v>58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73"/>
      <c r="AE71" s="20"/>
      <c r="AF71" s="141">
        <f>1199.4+16730+3680.6+36809.09+43199.87+7541.4+27700.1+91947.58+25513.25+3292.87</f>
        <v>257614.15999999997</v>
      </c>
      <c r="AG71" s="137">
        <f t="shared" si="3"/>
        <v>8.462347252516226</v>
      </c>
    </row>
    <row r="72" spans="1:33" ht="15">
      <c r="A72" s="11"/>
      <c r="B72" s="22" t="s">
        <v>45</v>
      </c>
      <c r="AB72" s="20">
        <f t="shared" si="0"/>
        <v>500000</v>
      </c>
      <c r="AC72" s="20">
        <f>200000+50000+250000</f>
        <v>500000</v>
      </c>
      <c r="AD72" s="73"/>
      <c r="AE72" s="20"/>
      <c r="AF72" s="147"/>
      <c r="AG72" s="137">
        <f t="shared" si="3"/>
        <v>0</v>
      </c>
    </row>
    <row r="73" spans="1:33" ht="51">
      <c r="A73" s="11"/>
      <c r="B73" s="22" t="s">
        <v>80</v>
      </c>
      <c r="AB73" s="20">
        <f t="shared" si="0"/>
        <v>1316240</v>
      </c>
      <c r="AC73" s="20">
        <v>1316240</v>
      </c>
      <c r="AD73" s="73"/>
      <c r="AE73" s="20"/>
      <c r="AF73" s="141">
        <f>14937.5+3286.25+67768.09+13945.14+18952.7+62004+18952.7</f>
        <v>199846.38</v>
      </c>
      <c r="AG73" s="137">
        <f t="shared" si="3"/>
        <v>15.183126177596792</v>
      </c>
    </row>
    <row r="74" spans="1:33" ht="15">
      <c r="A74" s="11"/>
      <c r="B74" s="26" t="s">
        <v>22</v>
      </c>
      <c r="AB74" s="20">
        <f t="shared" si="0"/>
        <v>54596</v>
      </c>
      <c r="AC74" s="20">
        <v>54596</v>
      </c>
      <c r="AD74" s="73"/>
      <c r="AE74" s="20"/>
      <c r="AF74" s="147"/>
      <c r="AG74" s="137">
        <f t="shared" si="3"/>
        <v>0</v>
      </c>
    </row>
    <row r="75" spans="1:33" ht="15">
      <c r="A75" s="11"/>
      <c r="B75" s="26" t="s">
        <v>23</v>
      </c>
      <c r="AB75" s="20">
        <f t="shared" si="0"/>
        <v>11360</v>
      </c>
      <c r="AC75" s="20">
        <v>11360</v>
      </c>
      <c r="AD75" s="73"/>
      <c r="AE75" s="20"/>
      <c r="AF75" s="145">
        <f>1096.45+1623.08</f>
        <v>2719.5299999999997</v>
      </c>
      <c r="AG75" s="137">
        <f aca="true" t="shared" si="10" ref="AG75:AG110">AF75/AB75*100</f>
        <v>23.93952464788732</v>
      </c>
    </row>
    <row r="76" spans="1:33" ht="14.25">
      <c r="A76" s="27" t="s">
        <v>162</v>
      </c>
      <c r="B76" s="21" t="s">
        <v>32</v>
      </c>
      <c r="C76" s="19">
        <f aca="true" t="shared" si="11" ref="C76:AA76">SUM(C77:C78)</f>
        <v>0</v>
      </c>
      <c r="D76" s="19">
        <f t="shared" si="11"/>
        <v>0</v>
      </c>
      <c r="E76" s="19">
        <f t="shared" si="11"/>
        <v>0</v>
      </c>
      <c r="F76" s="19">
        <f t="shared" si="11"/>
        <v>0</v>
      </c>
      <c r="G76" s="19">
        <f t="shared" si="11"/>
        <v>0</v>
      </c>
      <c r="H76" s="19">
        <f t="shared" si="11"/>
        <v>0</v>
      </c>
      <c r="I76" s="19">
        <f t="shared" si="11"/>
        <v>0</v>
      </c>
      <c r="J76" s="19">
        <f t="shared" si="11"/>
        <v>0</v>
      </c>
      <c r="K76" s="19">
        <f t="shared" si="11"/>
        <v>0</v>
      </c>
      <c r="L76" s="19">
        <f t="shared" si="11"/>
        <v>0</v>
      </c>
      <c r="M76" s="19">
        <f t="shared" si="11"/>
        <v>0</v>
      </c>
      <c r="N76" s="19">
        <f t="shared" si="11"/>
        <v>0</v>
      </c>
      <c r="O76" s="19">
        <f t="shared" si="11"/>
        <v>0</v>
      </c>
      <c r="P76" s="19">
        <f t="shared" si="11"/>
        <v>0</v>
      </c>
      <c r="Q76" s="19">
        <f t="shared" si="11"/>
        <v>0</v>
      </c>
      <c r="R76" s="19">
        <f t="shared" si="11"/>
        <v>0</v>
      </c>
      <c r="S76" s="19">
        <f t="shared" si="11"/>
        <v>0</v>
      </c>
      <c r="T76" s="19">
        <f t="shared" si="11"/>
        <v>0</v>
      </c>
      <c r="U76" s="19">
        <f t="shared" si="11"/>
        <v>0</v>
      </c>
      <c r="V76" s="19">
        <f t="shared" si="11"/>
        <v>0</v>
      </c>
      <c r="W76" s="19">
        <f t="shared" si="11"/>
        <v>0</v>
      </c>
      <c r="X76" s="19">
        <f t="shared" si="11"/>
        <v>0</v>
      </c>
      <c r="Y76" s="19">
        <f t="shared" si="11"/>
        <v>0</v>
      </c>
      <c r="Z76" s="19">
        <f t="shared" si="11"/>
        <v>0</v>
      </c>
      <c r="AA76" s="19">
        <f t="shared" si="11"/>
        <v>0</v>
      </c>
      <c r="AB76" s="19">
        <f t="shared" si="0"/>
        <v>22607000</v>
      </c>
      <c r="AC76" s="19">
        <f>SUM(AC77:AC79)</f>
        <v>22607000</v>
      </c>
      <c r="AD76" s="73"/>
      <c r="AE76" s="19"/>
      <c r="AF76" s="23"/>
      <c r="AG76" s="140">
        <f t="shared" si="10"/>
        <v>0</v>
      </c>
    </row>
    <row r="77" spans="1:33" ht="23.25" customHeight="1">
      <c r="A77" s="11"/>
      <c r="B77" s="22" t="s">
        <v>47</v>
      </c>
      <c r="AB77" s="42">
        <f t="shared" si="0"/>
        <v>1572000</v>
      </c>
      <c r="AC77" s="20">
        <v>1572000</v>
      </c>
      <c r="AD77" s="73"/>
      <c r="AE77" s="20"/>
      <c r="AF77" s="37"/>
      <c r="AG77" s="137">
        <f t="shared" si="10"/>
        <v>0</v>
      </c>
    </row>
    <row r="78" spans="1:33" ht="13.5" customHeight="1">
      <c r="A78" s="11"/>
      <c r="B78" s="26" t="s">
        <v>33</v>
      </c>
      <c r="AB78" s="42">
        <f t="shared" si="0"/>
        <v>1035000</v>
      </c>
      <c r="AC78" s="20">
        <v>1035000</v>
      </c>
      <c r="AD78" s="73"/>
      <c r="AE78" s="20"/>
      <c r="AF78" s="37"/>
      <c r="AG78" s="137">
        <f t="shared" si="10"/>
        <v>0</v>
      </c>
    </row>
    <row r="79" spans="1:33" ht="25.5">
      <c r="A79" s="11"/>
      <c r="B79" s="22" t="s">
        <v>62</v>
      </c>
      <c r="AB79" s="42">
        <f t="shared" si="0"/>
        <v>20000000</v>
      </c>
      <c r="AC79" s="20">
        <v>20000000</v>
      </c>
      <c r="AD79" s="73"/>
      <c r="AE79" s="20"/>
      <c r="AF79" s="37"/>
      <c r="AG79" s="137">
        <f t="shared" si="10"/>
        <v>0</v>
      </c>
    </row>
    <row r="80" spans="1:33" ht="34.5" customHeight="1">
      <c r="A80" s="27" t="s">
        <v>163</v>
      </c>
      <c r="B80" s="21" t="s">
        <v>1</v>
      </c>
      <c r="C80" s="19">
        <f aca="true" t="shared" si="12" ref="C80:AA80">SUM(C81:C82)</f>
        <v>0</v>
      </c>
      <c r="D80" s="19">
        <f t="shared" si="12"/>
        <v>0</v>
      </c>
      <c r="E80" s="19">
        <f t="shared" si="12"/>
        <v>0</v>
      </c>
      <c r="F80" s="19">
        <f t="shared" si="12"/>
        <v>0</v>
      </c>
      <c r="G80" s="19">
        <f t="shared" si="12"/>
        <v>0</v>
      </c>
      <c r="H80" s="19">
        <f t="shared" si="12"/>
        <v>0</v>
      </c>
      <c r="I80" s="19">
        <f t="shared" si="12"/>
        <v>0</v>
      </c>
      <c r="J80" s="19">
        <f t="shared" si="12"/>
        <v>0</v>
      </c>
      <c r="K80" s="19">
        <f t="shared" si="12"/>
        <v>0</v>
      </c>
      <c r="L80" s="19">
        <f t="shared" si="12"/>
        <v>0</v>
      </c>
      <c r="M80" s="19">
        <f t="shared" si="12"/>
        <v>0</v>
      </c>
      <c r="N80" s="19">
        <f t="shared" si="12"/>
        <v>0</v>
      </c>
      <c r="O80" s="19">
        <f t="shared" si="12"/>
        <v>0</v>
      </c>
      <c r="P80" s="19">
        <f t="shared" si="12"/>
        <v>0</v>
      </c>
      <c r="Q80" s="19">
        <f t="shared" si="12"/>
        <v>0</v>
      </c>
      <c r="R80" s="19">
        <f t="shared" si="12"/>
        <v>0</v>
      </c>
      <c r="S80" s="19">
        <f t="shared" si="12"/>
        <v>0</v>
      </c>
      <c r="T80" s="19">
        <f t="shared" si="12"/>
        <v>0</v>
      </c>
      <c r="U80" s="19">
        <f t="shared" si="12"/>
        <v>0</v>
      </c>
      <c r="V80" s="19">
        <f t="shared" si="12"/>
        <v>0</v>
      </c>
      <c r="W80" s="19">
        <f t="shared" si="12"/>
        <v>0</v>
      </c>
      <c r="X80" s="19">
        <f t="shared" si="12"/>
        <v>0</v>
      </c>
      <c r="Y80" s="19">
        <f t="shared" si="12"/>
        <v>0</v>
      </c>
      <c r="Z80" s="19">
        <f t="shared" si="12"/>
        <v>0</v>
      </c>
      <c r="AA80" s="19">
        <f t="shared" si="12"/>
        <v>0</v>
      </c>
      <c r="AB80" s="19">
        <f t="shared" si="0"/>
        <v>994592.46</v>
      </c>
      <c r="AC80" s="19">
        <f>SUM(AC81:AC82)</f>
        <v>994592.46</v>
      </c>
      <c r="AD80" s="73"/>
      <c r="AE80" s="19"/>
      <c r="AF80" s="23">
        <f>AF81+AF82</f>
        <v>376281.45</v>
      </c>
      <c r="AG80" s="140">
        <f t="shared" si="10"/>
        <v>37.832726984477645</v>
      </c>
    </row>
    <row r="81" spans="1:33" ht="25.5">
      <c r="A81" s="11"/>
      <c r="B81" s="22" t="s">
        <v>34</v>
      </c>
      <c r="AB81" s="43">
        <f aca="true" t="shared" si="13" ref="AB81:AB104">AC81+AD81</f>
        <v>559092.46</v>
      </c>
      <c r="AC81" s="20">
        <f>439698+119394.46</f>
        <v>559092.46</v>
      </c>
      <c r="AD81" s="73"/>
      <c r="AE81" s="20"/>
      <c r="AF81" s="141">
        <f>80937.24+20234.31</f>
        <v>101171.55</v>
      </c>
      <c r="AG81" s="137">
        <f t="shared" si="10"/>
        <v>18.09567419313793</v>
      </c>
    </row>
    <row r="82" spans="1:33" ht="37.5" customHeight="1">
      <c r="A82" s="11"/>
      <c r="B82" s="22" t="s">
        <v>35</v>
      </c>
      <c r="AB82" s="43">
        <f t="shared" si="13"/>
        <v>435500</v>
      </c>
      <c r="AC82" s="20">
        <f>87853+347647</f>
        <v>435500</v>
      </c>
      <c r="AD82" s="68"/>
      <c r="AE82" s="20"/>
      <c r="AF82" s="141">
        <f>165041+110068.9</f>
        <v>275109.9</v>
      </c>
      <c r="AG82" s="137">
        <f t="shared" si="10"/>
        <v>63.17104477611941</v>
      </c>
    </row>
    <row r="83" spans="1:33" ht="25.5">
      <c r="A83" s="27" t="s">
        <v>164</v>
      </c>
      <c r="B83" s="21" t="s">
        <v>38</v>
      </c>
      <c r="AB83" s="48">
        <f t="shared" si="13"/>
        <v>15813696.42</v>
      </c>
      <c r="AC83" s="19">
        <f>SUM(AC84:AC86)</f>
        <v>15813696.42</v>
      </c>
      <c r="AD83" s="81"/>
      <c r="AE83" s="19"/>
      <c r="AF83" s="23">
        <f>SUM(AF84:AF86)</f>
        <v>2754703.7300000004</v>
      </c>
      <c r="AG83" s="140">
        <f t="shared" si="10"/>
        <v>17.419733228949898</v>
      </c>
    </row>
    <row r="84" spans="1:33" ht="38.25">
      <c r="A84" s="11"/>
      <c r="B84" s="22" t="s">
        <v>51</v>
      </c>
      <c r="AB84" s="43">
        <f t="shared" si="13"/>
        <v>14884984.41</v>
      </c>
      <c r="AC84" s="20">
        <f>14372949+512035.41</f>
        <v>14884984.41</v>
      </c>
      <c r="AD84" s="82"/>
      <c r="AE84" s="20"/>
      <c r="AF84" s="146">
        <f>525483.78+9997.68+474474.79+66569.06+470263.05+16560.74+201823.84+169440+214667.18+263320.64+168970+27800.97</f>
        <v>2609371.7300000004</v>
      </c>
      <c r="AG84" s="137">
        <f t="shared" si="10"/>
        <v>17.530228169046502</v>
      </c>
    </row>
    <row r="85" spans="1:33" ht="36" customHeight="1">
      <c r="A85" s="11"/>
      <c r="B85" s="22" t="s">
        <v>63</v>
      </c>
      <c r="AB85" s="43">
        <f t="shared" si="13"/>
        <v>898712.01</v>
      </c>
      <c r="AC85" s="20">
        <v>898712.01</v>
      </c>
      <c r="AD85" s="69"/>
      <c r="AE85" s="20"/>
      <c r="AF85" s="146">
        <v>145332</v>
      </c>
      <c r="AG85" s="137">
        <f t="shared" si="10"/>
        <v>16.171142522063324</v>
      </c>
    </row>
    <row r="86" spans="1:33" ht="63.75" customHeight="1">
      <c r="A86" s="11"/>
      <c r="B86" s="22" t="s">
        <v>83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43">
        <f t="shared" si="13"/>
        <v>30000</v>
      </c>
      <c r="AC86" s="20">
        <v>30000</v>
      </c>
      <c r="AD86" s="85"/>
      <c r="AE86" s="20"/>
      <c r="AF86" s="141"/>
      <c r="AG86" s="137">
        <f t="shared" si="10"/>
        <v>0</v>
      </c>
    </row>
    <row r="87" spans="1:33" ht="36" customHeight="1">
      <c r="A87" s="27" t="s">
        <v>165</v>
      </c>
      <c r="B87" s="21" t="s">
        <v>13</v>
      </c>
      <c r="C87" s="19">
        <f aca="true" t="shared" si="14" ref="C87:AA87">SUM(C88:C88)</f>
        <v>130000</v>
      </c>
      <c r="D87" s="19">
        <f t="shared" si="14"/>
        <v>130000</v>
      </c>
      <c r="E87" s="19">
        <f t="shared" si="14"/>
        <v>130000</v>
      </c>
      <c r="F87" s="19">
        <f t="shared" si="14"/>
        <v>130000</v>
      </c>
      <c r="G87" s="19">
        <f t="shared" si="14"/>
        <v>130000</v>
      </c>
      <c r="H87" s="19">
        <f t="shared" si="14"/>
        <v>130000</v>
      </c>
      <c r="I87" s="19">
        <f t="shared" si="14"/>
        <v>130000</v>
      </c>
      <c r="J87" s="19">
        <f t="shared" si="14"/>
        <v>130000</v>
      </c>
      <c r="K87" s="19">
        <f t="shared" si="14"/>
        <v>130000</v>
      </c>
      <c r="L87" s="19">
        <f t="shared" si="14"/>
        <v>130000</v>
      </c>
      <c r="M87" s="19">
        <f t="shared" si="14"/>
        <v>130000</v>
      </c>
      <c r="N87" s="19">
        <f t="shared" si="14"/>
        <v>130000</v>
      </c>
      <c r="O87" s="19">
        <f t="shared" si="14"/>
        <v>130000</v>
      </c>
      <c r="P87" s="19">
        <f t="shared" si="14"/>
        <v>130000</v>
      </c>
      <c r="Q87" s="19">
        <f t="shared" si="14"/>
        <v>130000</v>
      </c>
      <c r="R87" s="19">
        <f t="shared" si="14"/>
        <v>130000</v>
      </c>
      <c r="S87" s="19">
        <f t="shared" si="14"/>
        <v>130000</v>
      </c>
      <c r="T87" s="19">
        <f t="shared" si="14"/>
        <v>130000</v>
      </c>
      <c r="U87" s="19">
        <f t="shared" si="14"/>
        <v>130000</v>
      </c>
      <c r="V87" s="19">
        <f t="shared" si="14"/>
        <v>130000</v>
      </c>
      <c r="W87" s="19">
        <f t="shared" si="14"/>
        <v>130000</v>
      </c>
      <c r="X87" s="19">
        <f t="shared" si="14"/>
        <v>130000</v>
      </c>
      <c r="Y87" s="19">
        <f t="shared" si="14"/>
        <v>130000</v>
      </c>
      <c r="Z87" s="19">
        <f t="shared" si="14"/>
        <v>130000</v>
      </c>
      <c r="AA87" s="19">
        <f t="shared" si="14"/>
        <v>130000</v>
      </c>
      <c r="AB87" s="19">
        <f t="shared" si="13"/>
        <v>130000</v>
      </c>
      <c r="AC87" s="19">
        <f>SUM(AC88:AC88)</f>
        <v>130000</v>
      </c>
      <c r="AD87" s="14"/>
      <c r="AE87" s="40"/>
      <c r="AF87" s="37"/>
      <c r="AG87" s="140">
        <f t="shared" si="10"/>
        <v>0</v>
      </c>
    </row>
    <row r="88" spans="1:33" ht="27" customHeight="1">
      <c r="A88" s="11"/>
      <c r="B88" s="26" t="s">
        <v>14</v>
      </c>
      <c r="C88" s="20">
        <v>130000</v>
      </c>
      <c r="D88" s="20">
        <v>130000</v>
      </c>
      <c r="E88" s="20">
        <v>130000</v>
      </c>
      <c r="F88" s="20">
        <v>130000</v>
      </c>
      <c r="G88" s="20">
        <v>130000</v>
      </c>
      <c r="H88" s="20">
        <v>130000</v>
      </c>
      <c r="I88" s="20">
        <v>130000</v>
      </c>
      <c r="J88" s="20">
        <v>130000</v>
      </c>
      <c r="K88" s="20">
        <v>130000</v>
      </c>
      <c r="L88" s="20">
        <v>130000</v>
      </c>
      <c r="M88" s="20">
        <v>130000</v>
      </c>
      <c r="N88" s="20">
        <v>130000</v>
      </c>
      <c r="O88" s="20">
        <v>130000</v>
      </c>
      <c r="P88" s="20">
        <v>130000</v>
      </c>
      <c r="Q88" s="20">
        <v>130000</v>
      </c>
      <c r="R88" s="20">
        <v>130000</v>
      </c>
      <c r="S88" s="20">
        <v>130000</v>
      </c>
      <c r="T88" s="20">
        <v>130000</v>
      </c>
      <c r="U88" s="20">
        <v>130000</v>
      </c>
      <c r="V88" s="20">
        <v>130000</v>
      </c>
      <c r="W88" s="20">
        <v>130000</v>
      </c>
      <c r="X88" s="20">
        <v>130000</v>
      </c>
      <c r="Y88" s="20">
        <v>130000</v>
      </c>
      <c r="Z88" s="20">
        <v>130000</v>
      </c>
      <c r="AA88" s="20">
        <v>130000</v>
      </c>
      <c r="AB88" s="20">
        <f t="shared" si="13"/>
        <v>130000</v>
      </c>
      <c r="AC88" s="20">
        <v>130000</v>
      </c>
      <c r="AD88" s="20"/>
      <c r="AE88" s="37"/>
      <c r="AF88" s="37"/>
      <c r="AG88" s="137">
        <f t="shared" si="10"/>
        <v>0</v>
      </c>
    </row>
    <row r="89" spans="1:33" ht="30.75" customHeight="1">
      <c r="A89" s="27" t="s">
        <v>166</v>
      </c>
      <c r="B89" s="21" t="s">
        <v>28</v>
      </c>
      <c r="C89" s="19">
        <f aca="true" t="shared" si="15" ref="C89:AA89">SUM(C90:C91)</f>
        <v>1410029</v>
      </c>
      <c r="D89" s="19">
        <f t="shared" si="15"/>
        <v>1410029</v>
      </c>
      <c r="E89" s="19">
        <f t="shared" si="15"/>
        <v>1410029</v>
      </c>
      <c r="F89" s="19">
        <f t="shared" si="15"/>
        <v>1410029</v>
      </c>
      <c r="G89" s="19">
        <f t="shared" si="15"/>
        <v>1410029</v>
      </c>
      <c r="H89" s="19">
        <f t="shared" si="15"/>
        <v>1410029</v>
      </c>
      <c r="I89" s="19">
        <f t="shared" si="15"/>
        <v>1410029</v>
      </c>
      <c r="J89" s="19">
        <f t="shared" si="15"/>
        <v>1410029</v>
      </c>
      <c r="K89" s="19">
        <f t="shared" si="15"/>
        <v>1410029</v>
      </c>
      <c r="L89" s="19">
        <f t="shared" si="15"/>
        <v>1410029</v>
      </c>
      <c r="M89" s="19">
        <f t="shared" si="15"/>
        <v>1410029</v>
      </c>
      <c r="N89" s="19">
        <f t="shared" si="15"/>
        <v>1410029</v>
      </c>
      <c r="O89" s="19">
        <f t="shared" si="15"/>
        <v>1410029</v>
      </c>
      <c r="P89" s="19">
        <f t="shared" si="15"/>
        <v>1410029</v>
      </c>
      <c r="Q89" s="19">
        <f t="shared" si="15"/>
        <v>1410029</v>
      </c>
      <c r="R89" s="19">
        <f t="shared" si="15"/>
        <v>1410029</v>
      </c>
      <c r="S89" s="19">
        <f t="shared" si="15"/>
        <v>1410029</v>
      </c>
      <c r="T89" s="19">
        <f t="shared" si="15"/>
        <v>1410029</v>
      </c>
      <c r="U89" s="19">
        <f t="shared" si="15"/>
        <v>1410029</v>
      </c>
      <c r="V89" s="19">
        <f t="shared" si="15"/>
        <v>1410029</v>
      </c>
      <c r="W89" s="19">
        <f t="shared" si="15"/>
        <v>1410029</v>
      </c>
      <c r="X89" s="19">
        <f t="shared" si="15"/>
        <v>1410029</v>
      </c>
      <c r="Y89" s="19">
        <f t="shared" si="15"/>
        <v>1410029</v>
      </c>
      <c r="Z89" s="19">
        <f t="shared" si="15"/>
        <v>1410029</v>
      </c>
      <c r="AA89" s="19">
        <f t="shared" si="15"/>
        <v>1410029</v>
      </c>
      <c r="AB89" s="19">
        <f t="shared" si="13"/>
        <v>2210029</v>
      </c>
      <c r="AC89" s="19">
        <f>SUM(AC90:AC91)</f>
        <v>2210029</v>
      </c>
      <c r="AD89" s="15"/>
      <c r="AE89" s="40"/>
      <c r="AF89" s="23">
        <f>SUM(AF90:AF91)</f>
        <v>603990.65</v>
      </c>
      <c r="AG89" s="137">
        <f t="shared" si="10"/>
        <v>27.32953504230035</v>
      </c>
    </row>
    <row r="90" spans="1:33" ht="25.5">
      <c r="A90" s="27"/>
      <c r="B90" s="22" t="s">
        <v>24</v>
      </c>
      <c r="C90" s="20">
        <v>1410029</v>
      </c>
      <c r="D90" s="20">
        <v>1410029</v>
      </c>
      <c r="E90" s="20">
        <v>1410029</v>
      </c>
      <c r="F90" s="20">
        <v>1410029</v>
      </c>
      <c r="G90" s="20">
        <v>1410029</v>
      </c>
      <c r="H90" s="20">
        <v>1410029</v>
      </c>
      <c r="I90" s="20">
        <v>1410029</v>
      </c>
      <c r="J90" s="20">
        <v>1410029</v>
      </c>
      <c r="K90" s="20">
        <v>1410029</v>
      </c>
      <c r="L90" s="20">
        <v>1410029</v>
      </c>
      <c r="M90" s="20">
        <v>1410029</v>
      </c>
      <c r="N90" s="20">
        <v>1410029</v>
      </c>
      <c r="O90" s="20">
        <v>1410029</v>
      </c>
      <c r="P90" s="20">
        <v>1410029</v>
      </c>
      <c r="Q90" s="20">
        <v>1410029</v>
      </c>
      <c r="R90" s="20">
        <v>1410029</v>
      </c>
      <c r="S90" s="20">
        <v>1410029</v>
      </c>
      <c r="T90" s="20">
        <v>1410029</v>
      </c>
      <c r="U90" s="20">
        <v>1410029</v>
      </c>
      <c r="V90" s="20">
        <v>1410029</v>
      </c>
      <c r="W90" s="20">
        <v>1410029</v>
      </c>
      <c r="X90" s="20">
        <v>1410029</v>
      </c>
      <c r="Y90" s="20">
        <v>1410029</v>
      </c>
      <c r="Z90" s="20">
        <v>1410029</v>
      </c>
      <c r="AA90" s="20">
        <v>1410029</v>
      </c>
      <c r="AB90" s="20">
        <f t="shared" si="13"/>
        <v>2110029</v>
      </c>
      <c r="AC90" s="20">
        <f>1410029+700000</f>
        <v>2110029</v>
      </c>
      <c r="AD90" s="20"/>
      <c r="AE90" s="37"/>
      <c r="AF90" s="142">
        <v>598673.81</v>
      </c>
      <c r="AG90" s="137">
        <f t="shared" si="10"/>
        <v>28.372776393120663</v>
      </c>
    </row>
    <row r="91" spans="1:33" ht="14.25">
      <c r="A91" s="27"/>
      <c r="B91" s="26" t="s">
        <v>2</v>
      </c>
      <c r="AB91" s="20">
        <f t="shared" si="13"/>
        <v>100000</v>
      </c>
      <c r="AC91" s="20">
        <v>100000</v>
      </c>
      <c r="AD91" s="20"/>
      <c r="AE91" s="37"/>
      <c r="AF91" s="142">
        <f>1533.37+3783.47</f>
        <v>5316.84</v>
      </c>
      <c r="AG91" s="137">
        <f t="shared" si="10"/>
        <v>5.316840000000001</v>
      </c>
    </row>
    <row r="92" spans="1:33" ht="14.25">
      <c r="A92" s="27" t="s">
        <v>167</v>
      </c>
      <c r="B92" s="21" t="s">
        <v>3</v>
      </c>
      <c r="C92" s="23">
        <v>230000</v>
      </c>
      <c r="D92" s="23">
        <v>230000</v>
      </c>
      <c r="E92" s="23">
        <v>230000</v>
      </c>
      <c r="F92" s="23">
        <v>230000</v>
      </c>
      <c r="G92" s="23">
        <v>230000</v>
      </c>
      <c r="H92" s="23">
        <v>230000</v>
      </c>
      <c r="I92" s="23">
        <v>230000</v>
      </c>
      <c r="J92" s="23">
        <v>230000</v>
      </c>
      <c r="K92" s="23">
        <v>230000</v>
      </c>
      <c r="L92" s="23">
        <v>230000</v>
      </c>
      <c r="M92" s="23">
        <v>230000</v>
      </c>
      <c r="N92" s="23">
        <v>230000</v>
      </c>
      <c r="O92" s="23">
        <v>230000</v>
      </c>
      <c r="P92" s="23">
        <v>230000</v>
      </c>
      <c r="Q92" s="23">
        <v>230000</v>
      </c>
      <c r="R92" s="23">
        <v>230000</v>
      </c>
      <c r="S92" s="23">
        <v>230000</v>
      </c>
      <c r="T92" s="23">
        <v>230000</v>
      </c>
      <c r="U92" s="23">
        <v>230000</v>
      </c>
      <c r="V92" s="23">
        <v>230000</v>
      </c>
      <c r="W92" s="23">
        <v>230000</v>
      </c>
      <c r="X92" s="23">
        <v>230000</v>
      </c>
      <c r="Y92" s="23">
        <v>230000</v>
      </c>
      <c r="Z92" s="23">
        <v>230000</v>
      </c>
      <c r="AA92" s="23">
        <v>230000</v>
      </c>
      <c r="AB92" s="23">
        <f t="shared" si="13"/>
        <v>230000</v>
      </c>
      <c r="AC92" s="23">
        <v>230000</v>
      </c>
      <c r="AD92" s="46"/>
      <c r="AE92" s="23"/>
      <c r="AF92" s="143">
        <f>13200+29766</f>
        <v>42966</v>
      </c>
      <c r="AG92" s="137">
        <f t="shared" si="10"/>
        <v>18.680869565217392</v>
      </c>
    </row>
    <row r="93" spans="1:33" ht="14.25">
      <c r="A93" s="27" t="s">
        <v>168</v>
      </c>
      <c r="B93" s="21" t="s">
        <v>16</v>
      </c>
      <c r="C93" s="23">
        <f aca="true" t="shared" si="16" ref="C93:AA93">SUM(C94:C95)</f>
        <v>118453</v>
      </c>
      <c r="D93" s="23">
        <f t="shared" si="16"/>
        <v>118453</v>
      </c>
      <c r="E93" s="23">
        <f t="shared" si="16"/>
        <v>118453</v>
      </c>
      <c r="F93" s="23">
        <f t="shared" si="16"/>
        <v>118453</v>
      </c>
      <c r="G93" s="23">
        <f t="shared" si="16"/>
        <v>118453</v>
      </c>
      <c r="H93" s="23">
        <f t="shared" si="16"/>
        <v>118453</v>
      </c>
      <c r="I93" s="23">
        <f t="shared" si="16"/>
        <v>118453</v>
      </c>
      <c r="J93" s="23">
        <f t="shared" si="16"/>
        <v>118453</v>
      </c>
      <c r="K93" s="23">
        <f t="shared" si="16"/>
        <v>118453</v>
      </c>
      <c r="L93" s="23">
        <f t="shared" si="16"/>
        <v>118453</v>
      </c>
      <c r="M93" s="23">
        <f t="shared" si="16"/>
        <v>118453</v>
      </c>
      <c r="N93" s="23">
        <f t="shared" si="16"/>
        <v>118453</v>
      </c>
      <c r="O93" s="23">
        <f t="shared" si="16"/>
        <v>118453</v>
      </c>
      <c r="P93" s="23">
        <f t="shared" si="16"/>
        <v>118453</v>
      </c>
      <c r="Q93" s="23">
        <f t="shared" si="16"/>
        <v>118453</v>
      </c>
      <c r="R93" s="23">
        <f t="shared" si="16"/>
        <v>118453</v>
      </c>
      <c r="S93" s="23">
        <f t="shared" si="16"/>
        <v>118453</v>
      </c>
      <c r="T93" s="23">
        <f t="shared" si="16"/>
        <v>118453</v>
      </c>
      <c r="U93" s="23">
        <f t="shared" si="16"/>
        <v>118453</v>
      </c>
      <c r="V93" s="23">
        <f t="shared" si="16"/>
        <v>118453</v>
      </c>
      <c r="W93" s="23">
        <f t="shared" si="16"/>
        <v>118453</v>
      </c>
      <c r="X93" s="23">
        <f t="shared" si="16"/>
        <v>118453</v>
      </c>
      <c r="Y93" s="23">
        <f t="shared" si="16"/>
        <v>118453</v>
      </c>
      <c r="Z93" s="23">
        <f t="shared" si="16"/>
        <v>118453</v>
      </c>
      <c r="AA93" s="23">
        <f t="shared" si="16"/>
        <v>118453</v>
      </c>
      <c r="AB93" s="23">
        <f t="shared" si="13"/>
        <v>118453</v>
      </c>
      <c r="AC93" s="23">
        <f>SUM(AC94:AC95)</f>
        <v>118453</v>
      </c>
      <c r="AD93" s="19"/>
      <c r="AE93" s="74"/>
      <c r="AF93" s="23"/>
      <c r="AG93" s="140">
        <f t="shared" si="10"/>
        <v>0</v>
      </c>
    </row>
    <row r="94" spans="1:33" ht="14.25">
      <c r="A94" s="27"/>
      <c r="B94" s="26" t="s">
        <v>4</v>
      </c>
      <c r="C94" s="20">
        <v>111630</v>
      </c>
      <c r="D94" s="20">
        <v>111630</v>
      </c>
      <c r="E94" s="20">
        <v>111630</v>
      </c>
      <c r="F94" s="20">
        <v>111630</v>
      </c>
      <c r="G94" s="20">
        <v>111630</v>
      </c>
      <c r="H94" s="20">
        <v>111630</v>
      </c>
      <c r="I94" s="20">
        <v>111630</v>
      </c>
      <c r="J94" s="20">
        <v>111630</v>
      </c>
      <c r="K94" s="20">
        <v>111630</v>
      </c>
      <c r="L94" s="20">
        <v>111630</v>
      </c>
      <c r="M94" s="20">
        <v>111630</v>
      </c>
      <c r="N94" s="20">
        <v>111630</v>
      </c>
      <c r="O94" s="20">
        <v>111630</v>
      </c>
      <c r="P94" s="20">
        <v>111630</v>
      </c>
      <c r="Q94" s="20">
        <v>111630</v>
      </c>
      <c r="R94" s="20">
        <v>111630</v>
      </c>
      <c r="S94" s="20">
        <v>111630</v>
      </c>
      <c r="T94" s="20">
        <v>111630</v>
      </c>
      <c r="U94" s="20">
        <v>111630</v>
      </c>
      <c r="V94" s="20">
        <v>111630</v>
      </c>
      <c r="W94" s="20">
        <v>111630</v>
      </c>
      <c r="X94" s="20">
        <v>111630</v>
      </c>
      <c r="Y94" s="20">
        <v>111630</v>
      </c>
      <c r="Z94" s="20">
        <v>111630</v>
      </c>
      <c r="AA94" s="20">
        <v>111630</v>
      </c>
      <c r="AB94" s="20">
        <f t="shared" si="13"/>
        <v>111630</v>
      </c>
      <c r="AC94" s="20">
        <v>111630</v>
      </c>
      <c r="AD94" s="20"/>
      <c r="AE94" s="37"/>
      <c r="AF94" s="37"/>
      <c r="AG94" s="137">
        <f t="shared" si="10"/>
        <v>0</v>
      </c>
    </row>
    <row r="95" spans="1:33" ht="27.75" customHeight="1">
      <c r="A95" s="27"/>
      <c r="B95" s="26" t="s">
        <v>25</v>
      </c>
      <c r="C95" s="20">
        <v>6823</v>
      </c>
      <c r="D95" s="20">
        <v>6823</v>
      </c>
      <c r="E95" s="20">
        <v>6823</v>
      </c>
      <c r="F95" s="20">
        <v>6823</v>
      </c>
      <c r="G95" s="20">
        <v>6823</v>
      </c>
      <c r="H95" s="20">
        <v>6823</v>
      </c>
      <c r="I95" s="20">
        <v>6823</v>
      </c>
      <c r="J95" s="20">
        <v>6823</v>
      </c>
      <c r="K95" s="20">
        <v>6823</v>
      </c>
      <c r="L95" s="20">
        <v>6823</v>
      </c>
      <c r="M95" s="20">
        <v>6823</v>
      </c>
      <c r="N95" s="20">
        <v>6823</v>
      </c>
      <c r="O95" s="20">
        <v>6823</v>
      </c>
      <c r="P95" s="20">
        <v>6823</v>
      </c>
      <c r="Q95" s="20">
        <v>6823</v>
      </c>
      <c r="R95" s="20">
        <v>6823</v>
      </c>
      <c r="S95" s="20">
        <v>6823</v>
      </c>
      <c r="T95" s="20">
        <v>6823</v>
      </c>
      <c r="U95" s="20">
        <v>6823</v>
      </c>
      <c r="V95" s="20">
        <v>6823</v>
      </c>
      <c r="W95" s="20">
        <v>6823</v>
      </c>
      <c r="X95" s="20">
        <v>6823</v>
      </c>
      <c r="Y95" s="20">
        <v>6823</v>
      </c>
      <c r="Z95" s="20">
        <v>6823</v>
      </c>
      <c r="AA95" s="20">
        <v>6823</v>
      </c>
      <c r="AB95" s="20">
        <f t="shared" si="13"/>
        <v>6823</v>
      </c>
      <c r="AC95" s="20">
        <v>6823</v>
      </c>
      <c r="AD95" s="20"/>
      <c r="AE95" s="37"/>
      <c r="AF95" s="37"/>
      <c r="AG95" s="137">
        <f t="shared" si="10"/>
        <v>0</v>
      </c>
    </row>
    <row r="96" spans="1:33" ht="14.25">
      <c r="A96" s="27" t="s">
        <v>169</v>
      </c>
      <c r="B96" s="21" t="s">
        <v>5</v>
      </c>
      <c r="C96" s="23">
        <f aca="true" t="shared" si="17" ref="C96:AA96">SUM(C97:C98)</f>
        <v>2626</v>
      </c>
      <c r="D96" s="23">
        <f t="shared" si="17"/>
        <v>2626</v>
      </c>
      <c r="E96" s="23">
        <f t="shared" si="17"/>
        <v>2626</v>
      </c>
      <c r="F96" s="23">
        <f t="shared" si="17"/>
        <v>2626</v>
      </c>
      <c r="G96" s="23">
        <f t="shared" si="17"/>
        <v>2626</v>
      </c>
      <c r="H96" s="23">
        <f t="shared" si="17"/>
        <v>2626</v>
      </c>
      <c r="I96" s="23">
        <f t="shared" si="17"/>
        <v>2626</v>
      </c>
      <c r="J96" s="23">
        <f t="shared" si="17"/>
        <v>2626</v>
      </c>
      <c r="K96" s="23">
        <f t="shared" si="17"/>
        <v>2626</v>
      </c>
      <c r="L96" s="23">
        <f t="shared" si="17"/>
        <v>2626</v>
      </c>
      <c r="M96" s="23">
        <f t="shared" si="17"/>
        <v>2626</v>
      </c>
      <c r="N96" s="23">
        <f t="shared" si="17"/>
        <v>2626</v>
      </c>
      <c r="O96" s="23">
        <f t="shared" si="17"/>
        <v>2626</v>
      </c>
      <c r="P96" s="23">
        <f t="shared" si="17"/>
        <v>2626</v>
      </c>
      <c r="Q96" s="23">
        <f t="shared" si="17"/>
        <v>2626</v>
      </c>
      <c r="R96" s="23">
        <f t="shared" si="17"/>
        <v>2626</v>
      </c>
      <c r="S96" s="23">
        <f t="shared" si="17"/>
        <v>2626</v>
      </c>
      <c r="T96" s="23">
        <f t="shared" si="17"/>
        <v>2626</v>
      </c>
      <c r="U96" s="23">
        <f t="shared" si="17"/>
        <v>2626</v>
      </c>
      <c r="V96" s="23">
        <f t="shared" si="17"/>
        <v>2626</v>
      </c>
      <c r="W96" s="23">
        <f t="shared" si="17"/>
        <v>2626</v>
      </c>
      <c r="X96" s="23">
        <f t="shared" si="17"/>
        <v>2626</v>
      </c>
      <c r="Y96" s="23">
        <f t="shared" si="17"/>
        <v>2626</v>
      </c>
      <c r="Z96" s="23">
        <f t="shared" si="17"/>
        <v>2626</v>
      </c>
      <c r="AA96" s="23">
        <f t="shared" si="17"/>
        <v>2626</v>
      </c>
      <c r="AB96" s="23">
        <f t="shared" si="13"/>
        <v>2626</v>
      </c>
      <c r="AC96" s="23">
        <f>SUM(AC97:AC98)</f>
        <v>2626</v>
      </c>
      <c r="AD96" s="20"/>
      <c r="AE96" s="37"/>
      <c r="AF96" s="23"/>
      <c r="AG96" s="140">
        <f t="shared" si="10"/>
        <v>0</v>
      </c>
    </row>
    <row r="97" spans="1:33" ht="15">
      <c r="A97" s="11"/>
      <c r="B97" s="26" t="s">
        <v>6</v>
      </c>
      <c r="C97" s="20">
        <v>2474</v>
      </c>
      <c r="D97" s="20">
        <v>2474</v>
      </c>
      <c r="E97" s="20">
        <v>2474</v>
      </c>
      <c r="F97" s="20">
        <v>2474</v>
      </c>
      <c r="G97" s="20">
        <v>2474</v>
      </c>
      <c r="H97" s="20">
        <v>2474</v>
      </c>
      <c r="I97" s="20">
        <v>2474</v>
      </c>
      <c r="J97" s="20">
        <v>2474</v>
      </c>
      <c r="K97" s="20">
        <v>2474</v>
      </c>
      <c r="L97" s="20">
        <v>2474</v>
      </c>
      <c r="M97" s="20">
        <v>2474</v>
      </c>
      <c r="N97" s="20">
        <v>2474</v>
      </c>
      <c r="O97" s="20">
        <v>2474</v>
      </c>
      <c r="P97" s="20">
        <v>2474</v>
      </c>
      <c r="Q97" s="20">
        <v>2474</v>
      </c>
      <c r="R97" s="20">
        <v>2474</v>
      </c>
      <c r="S97" s="20">
        <v>2474</v>
      </c>
      <c r="T97" s="20">
        <v>2474</v>
      </c>
      <c r="U97" s="20">
        <v>2474</v>
      </c>
      <c r="V97" s="20">
        <v>2474</v>
      </c>
      <c r="W97" s="20">
        <v>2474</v>
      </c>
      <c r="X97" s="20">
        <v>2474</v>
      </c>
      <c r="Y97" s="20">
        <v>2474</v>
      </c>
      <c r="Z97" s="20">
        <v>2474</v>
      </c>
      <c r="AA97" s="20">
        <v>2474</v>
      </c>
      <c r="AB97" s="20">
        <f t="shared" si="13"/>
        <v>2474</v>
      </c>
      <c r="AC97" s="20">
        <v>2474</v>
      </c>
      <c r="AD97" s="20"/>
      <c r="AE97" s="37"/>
      <c r="AF97" s="37"/>
      <c r="AG97" s="137">
        <f t="shared" si="10"/>
        <v>0</v>
      </c>
    </row>
    <row r="98" spans="1:33" ht="15">
      <c r="A98" s="11"/>
      <c r="B98" s="26" t="s">
        <v>26</v>
      </c>
      <c r="C98" s="20">
        <v>152</v>
      </c>
      <c r="D98" s="20">
        <v>152</v>
      </c>
      <c r="E98" s="20">
        <v>152</v>
      </c>
      <c r="F98" s="20">
        <v>152</v>
      </c>
      <c r="G98" s="20">
        <v>152</v>
      </c>
      <c r="H98" s="20">
        <v>152</v>
      </c>
      <c r="I98" s="20">
        <v>152</v>
      </c>
      <c r="J98" s="20">
        <v>152</v>
      </c>
      <c r="K98" s="20">
        <v>152</v>
      </c>
      <c r="L98" s="20">
        <v>152</v>
      </c>
      <c r="M98" s="20">
        <v>152</v>
      </c>
      <c r="N98" s="20">
        <v>152</v>
      </c>
      <c r="O98" s="20">
        <v>152</v>
      </c>
      <c r="P98" s="20">
        <v>152</v>
      </c>
      <c r="Q98" s="20">
        <v>152</v>
      </c>
      <c r="R98" s="20">
        <v>152</v>
      </c>
      <c r="S98" s="20">
        <v>152</v>
      </c>
      <c r="T98" s="20">
        <v>152</v>
      </c>
      <c r="U98" s="20">
        <v>152</v>
      </c>
      <c r="V98" s="20">
        <v>152</v>
      </c>
      <c r="W98" s="20">
        <v>152</v>
      </c>
      <c r="X98" s="20">
        <v>152</v>
      </c>
      <c r="Y98" s="20">
        <v>152</v>
      </c>
      <c r="Z98" s="20">
        <v>152</v>
      </c>
      <c r="AA98" s="20">
        <v>152</v>
      </c>
      <c r="AB98" s="20">
        <f t="shared" si="13"/>
        <v>152</v>
      </c>
      <c r="AC98" s="20">
        <v>152</v>
      </c>
      <c r="AD98" s="20"/>
      <c r="AE98" s="37"/>
      <c r="AF98" s="37"/>
      <c r="AG98" s="137">
        <f t="shared" si="10"/>
        <v>0</v>
      </c>
    </row>
    <row r="99" spans="1:33" s="3" customFormat="1" ht="35.25" customHeight="1">
      <c r="A99" s="28" t="s">
        <v>75</v>
      </c>
      <c r="B99" s="24" t="s">
        <v>50</v>
      </c>
      <c r="C99" s="25">
        <f aca="true" t="shared" si="18" ref="C99:AA99">C100</f>
        <v>35280</v>
      </c>
      <c r="D99" s="25">
        <f t="shared" si="18"/>
        <v>35280</v>
      </c>
      <c r="E99" s="25">
        <f t="shared" si="18"/>
        <v>35280</v>
      </c>
      <c r="F99" s="25">
        <f t="shared" si="18"/>
        <v>35280</v>
      </c>
      <c r="G99" s="25">
        <f t="shared" si="18"/>
        <v>35280</v>
      </c>
      <c r="H99" s="25">
        <f t="shared" si="18"/>
        <v>35280</v>
      </c>
      <c r="I99" s="25">
        <f t="shared" si="18"/>
        <v>35280</v>
      </c>
      <c r="J99" s="25">
        <f t="shared" si="18"/>
        <v>35280</v>
      </c>
      <c r="K99" s="25">
        <f t="shared" si="18"/>
        <v>35280</v>
      </c>
      <c r="L99" s="25">
        <f t="shared" si="18"/>
        <v>35280</v>
      </c>
      <c r="M99" s="25">
        <f t="shared" si="18"/>
        <v>35280</v>
      </c>
      <c r="N99" s="25">
        <f t="shared" si="18"/>
        <v>35280</v>
      </c>
      <c r="O99" s="25">
        <f t="shared" si="18"/>
        <v>35280</v>
      </c>
      <c r="P99" s="25">
        <f t="shared" si="18"/>
        <v>35280</v>
      </c>
      <c r="Q99" s="25">
        <f t="shared" si="18"/>
        <v>35280</v>
      </c>
      <c r="R99" s="25">
        <f t="shared" si="18"/>
        <v>35280</v>
      </c>
      <c r="S99" s="25">
        <f t="shared" si="18"/>
        <v>35280</v>
      </c>
      <c r="T99" s="25">
        <f t="shared" si="18"/>
        <v>35280</v>
      </c>
      <c r="U99" s="25">
        <f t="shared" si="18"/>
        <v>35280</v>
      </c>
      <c r="V99" s="25">
        <f t="shared" si="18"/>
        <v>35280</v>
      </c>
      <c r="W99" s="25">
        <f t="shared" si="18"/>
        <v>35280</v>
      </c>
      <c r="X99" s="25">
        <f t="shared" si="18"/>
        <v>35280</v>
      </c>
      <c r="Y99" s="25">
        <f t="shared" si="18"/>
        <v>35280</v>
      </c>
      <c r="Z99" s="25">
        <f t="shared" si="18"/>
        <v>35280</v>
      </c>
      <c r="AA99" s="25">
        <f t="shared" si="18"/>
        <v>35280</v>
      </c>
      <c r="AB99" s="25">
        <f t="shared" si="13"/>
        <v>35280</v>
      </c>
      <c r="AC99" s="25">
        <f>AC100</f>
        <v>35280</v>
      </c>
      <c r="AD99" s="93"/>
      <c r="AE99" s="25"/>
      <c r="AF99" s="139"/>
      <c r="AG99" s="136">
        <f t="shared" si="10"/>
        <v>0</v>
      </c>
    </row>
    <row r="100" spans="1:33" ht="30" customHeight="1">
      <c r="A100" s="103" t="s">
        <v>120</v>
      </c>
      <c r="B100" s="104" t="s">
        <v>40</v>
      </c>
      <c r="C100" s="18">
        <v>35280</v>
      </c>
      <c r="D100" s="18">
        <v>35280</v>
      </c>
      <c r="E100" s="18">
        <v>35280</v>
      </c>
      <c r="F100" s="18">
        <v>35280</v>
      </c>
      <c r="G100" s="18">
        <v>35280</v>
      </c>
      <c r="H100" s="18">
        <v>35280</v>
      </c>
      <c r="I100" s="18">
        <v>35280</v>
      </c>
      <c r="J100" s="18">
        <v>35280</v>
      </c>
      <c r="K100" s="18">
        <v>35280</v>
      </c>
      <c r="L100" s="18">
        <v>35280</v>
      </c>
      <c r="M100" s="18">
        <v>35280</v>
      </c>
      <c r="N100" s="18">
        <v>35280</v>
      </c>
      <c r="O100" s="18">
        <v>35280</v>
      </c>
      <c r="P100" s="18">
        <v>35280</v>
      </c>
      <c r="Q100" s="18">
        <v>35280</v>
      </c>
      <c r="R100" s="18">
        <v>35280</v>
      </c>
      <c r="S100" s="18">
        <v>35280</v>
      </c>
      <c r="T100" s="18">
        <v>35280</v>
      </c>
      <c r="U100" s="18">
        <v>35280</v>
      </c>
      <c r="V100" s="18">
        <v>35280</v>
      </c>
      <c r="W100" s="18">
        <v>35280</v>
      </c>
      <c r="X100" s="18">
        <v>35280</v>
      </c>
      <c r="Y100" s="18">
        <v>35280</v>
      </c>
      <c r="Z100" s="18">
        <v>35280</v>
      </c>
      <c r="AA100" s="18">
        <v>35280</v>
      </c>
      <c r="AB100" s="63">
        <f t="shared" si="13"/>
        <v>35280</v>
      </c>
      <c r="AC100" s="63">
        <v>35280</v>
      </c>
      <c r="AD100" s="19"/>
      <c r="AE100" s="63"/>
      <c r="AF100" s="37"/>
      <c r="AG100" s="137">
        <f t="shared" si="10"/>
        <v>0</v>
      </c>
    </row>
    <row r="101" spans="1:33" s="3" customFormat="1" ht="31.5">
      <c r="A101" s="28" t="s">
        <v>121</v>
      </c>
      <c r="B101" s="24" t="s">
        <v>0</v>
      </c>
      <c r="C101" s="25">
        <f aca="true" t="shared" si="19" ref="C101:AA101">SUM(C103:C104)</f>
        <v>893820</v>
      </c>
      <c r="D101" s="25">
        <f t="shared" si="19"/>
        <v>893820</v>
      </c>
      <c r="E101" s="25">
        <f t="shared" si="19"/>
        <v>893820</v>
      </c>
      <c r="F101" s="25">
        <f t="shared" si="19"/>
        <v>893820</v>
      </c>
      <c r="G101" s="25">
        <f t="shared" si="19"/>
        <v>893820</v>
      </c>
      <c r="H101" s="25">
        <f t="shared" si="19"/>
        <v>893820</v>
      </c>
      <c r="I101" s="25">
        <f t="shared" si="19"/>
        <v>893820</v>
      </c>
      <c r="J101" s="25">
        <f t="shared" si="19"/>
        <v>893820</v>
      </c>
      <c r="K101" s="25">
        <f t="shared" si="19"/>
        <v>893820</v>
      </c>
      <c r="L101" s="25">
        <f t="shared" si="19"/>
        <v>893820</v>
      </c>
      <c r="M101" s="25">
        <f t="shared" si="19"/>
        <v>893820</v>
      </c>
      <c r="N101" s="25">
        <f t="shared" si="19"/>
        <v>893820</v>
      </c>
      <c r="O101" s="25">
        <f t="shared" si="19"/>
        <v>893820</v>
      </c>
      <c r="P101" s="25">
        <f t="shared" si="19"/>
        <v>893820</v>
      </c>
      <c r="Q101" s="25">
        <f t="shared" si="19"/>
        <v>893820</v>
      </c>
      <c r="R101" s="25">
        <f t="shared" si="19"/>
        <v>893820</v>
      </c>
      <c r="S101" s="25">
        <f t="shared" si="19"/>
        <v>893820</v>
      </c>
      <c r="T101" s="25">
        <f t="shared" si="19"/>
        <v>893820</v>
      </c>
      <c r="U101" s="25">
        <f t="shared" si="19"/>
        <v>893820</v>
      </c>
      <c r="V101" s="25">
        <f t="shared" si="19"/>
        <v>893820</v>
      </c>
      <c r="W101" s="25">
        <f t="shared" si="19"/>
        <v>893820</v>
      </c>
      <c r="X101" s="25">
        <f t="shared" si="19"/>
        <v>893820</v>
      </c>
      <c r="Y101" s="25">
        <f t="shared" si="19"/>
        <v>893820</v>
      </c>
      <c r="Z101" s="25">
        <f t="shared" si="19"/>
        <v>893820</v>
      </c>
      <c r="AA101" s="25">
        <f t="shared" si="19"/>
        <v>893820</v>
      </c>
      <c r="AB101" s="25">
        <f>AC101+AD101</f>
        <v>943820</v>
      </c>
      <c r="AC101" s="59">
        <f>SUM(AC103:AC104)</f>
        <v>893820</v>
      </c>
      <c r="AD101" s="25">
        <f>AD105</f>
        <v>50000</v>
      </c>
      <c r="AE101" s="25">
        <f>AE105</f>
        <v>50000</v>
      </c>
      <c r="AF101" s="59">
        <f>SUM(AF103:AF104)</f>
        <v>132915.59</v>
      </c>
      <c r="AG101" s="136">
        <f t="shared" si="10"/>
        <v>14.082726579220614</v>
      </c>
    </row>
    <row r="102" spans="1:33" ht="14.25">
      <c r="A102" s="27" t="s">
        <v>156</v>
      </c>
      <c r="B102" s="29" t="s">
        <v>18</v>
      </c>
      <c r="C102" s="23">
        <f aca="true" t="shared" si="20" ref="C102:AA102">C103+C104</f>
        <v>893820</v>
      </c>
      <c r="D102" s="23">
        <f t="shared" si="20"/>
        <v>893820</v>
      </c>
      <c r="E102" s="23">
        <f t="shared" si="20"/>
        <v>893820</v>
      </c>
      <c r="F102" s="23">
        <f t="shared" si="20"/>
        <v>893820</v>
      </c>
      <c r="G102" s="23">
        <f t="shared" si="20"/>
        <v>893820</v>
      </c>
      <c r="H102" s="23">
        <f t="shared" si="20"/>
        <v>893820</v>
      </c>
      <c r="I102" s="23">
        <f t="shared" si="20"/>
        <v>893820</v>
      </c>
      <c r="J102" s="23">
        <f t="shared" si="20"/>
        <v>893820</v>
      </c>
      <c r="K102" s="23">
        <f t="shared" si="20"/>
        <v>893820</v>
      </c>
      <c r="L102" s="23">
        <f t="shared" si="20"/>
        <v>893820</v>
      </c>
      <c r="M102" s="23">
        <f t="shared" si="20"/>
        <v>893820</v>
      </c>
      <c r="N102" s="23">
        <f t="shared" si="20"/>
        <v>893820</v>
      </c>
      <c r="O102" s="23">
        <f t="shared" si="20"/>
        <v>893820</v>
      </c>
      <c r="P102" s="23">
        <f t="shared" si="20"/>
        <v>893820</v>
      </c>
      <c r="Q102" s="23">
        <f t="shared" si="20"/>
        <v>893820</v>
      </c>
      <c r="R102" s="23">
        <f t="shared" si="20"/>
        <v>893820</v>
      </c>
      <c r="S102" s="23">
        <f t="shared" si="20"/>
        <v>893820</v>
      </c>
      <c r="T102" s="23">
        <f t="shared" si="20"/>
        <v>893820</v>
      </c>
      <c r="U102" s="23">
        <f t="shared" si="20"/>
        <v>893820</v>
      </c>
      <c r="V102" s="23">
        <f t="shared" si="20"/>
        <v>893820</v>
      </c>
      <c r="W102" s="23">
        <f t="shared" si="20"/>
        <v>893820</v>
      </c>
      <c r="X102" s="23">
        <f t="shared" si="20"/>
        <v>893820</v>
      </c>
      <c r="Y102" s="23">
        <f t="shared" si="20"/>
        <v>893820</v>
      </c>
      <c r="Z102" s="23">
        <f t="shared" si="20"/>
        <v>893820</v>
      </c>
      <c r="AA102" s="23">
        <f t="shared" si="20"/>
        <v>893820</v>
      </c>
      <c r="AB102" s="23">
        <f>AC102+AD102+AB105</f>
        <v>943820</v>
      </c>
      <c r="AC102" s="76">
        <f>AC103+AC104</f>
        <v>893820</v>
      </c>
      <c r="AD102" s="20"/>
      <c r="AE102" s="37"/>
      <c r="AF102" s="37"/>
      <c r="AG102" s="137">
        <f t="shared" si="10"/>
        <v>0</v>
      </c>
    </row>
    <row r="103" spans="1:33" ht="51">
      <c r="A103" s="10"/>
      <c r="B103" s="104" t="s">
        <v>49</v>
      </c>
      <c r="C103" s="20">
        <v>821820</v>
      </c>
      <c r="D103" s="20">
        <v>821820</v>
      </c>
      <c r="E103" s="20">
        <v>821820</v>
      </c>
      <c r="F103" s="20">
        <v>821820</v>
      </c>
      <c r="G103" s="20">
        <v>821820</v>
      </c>
      <c r="H103" s="20">
        <v>821820</v>
      </c>
      <c r="I103" s="20">
        <v>821820</v>
      </c>
      <c r="J103" s="20">
        <v>821820</v>
      </c>
      <c r="K103" s="20">
        <v>821820</v>
      </c>
      <c r="L103" s="20">
        <v>821820</v>
      </c>
      <c r="M103" s="20">
        <v>821820</v>
      </c>
      <c r="N103" s="20">
        <v>821820</v>
      </c>
      <c r="O103" s="20">
        <v>821820</v>
      </c>
      <c r="P103" s="20">
        <v>821820</v>
      </c>
      <c r="Q103" s="20">
        <v>821820</v>
      </c>
      <c r="R103" s="20">
        <v>821820</v>
      </c>
      <c r="S103" s="20">
        <v>821820</v>
      </c>
      <c r="T103" s="20">
        <v>821820</v>
      </c>
      <c r="U103" s="20">
        <v>821820</v>
      </c>
      <c r="V103" s="20">
        <v>821820</v>
      </c>
      <c r="W103" s="20">
        <v>821820</v>
      </c>
      <c r="X103" s="20">
        <v>821820</v>
      </c>
      <c r="Y103" s="20">
        <v>821820</v>
      </c>
      <c r="Z103" s="20">
        <v>821820</v>
      </c>
      <c r="AA103" s="20">
        <v>821820</v>
      </c>
      <c r="AB103" s="63">
        <f t="shared" si="13"/>
        <v>821820</v>
      </c>
      <c r="AC103" s="61">
        <v>821820</v>
      </c>
      <c r="AD103" s="20"/>
      <c r="AE103" s="37"/>
      <c r="AF103" s="144">
        <f>109655.91+23259.68</f>
        <v>132915.59</v>
      </c>
      <c r="AG103" s="137">
        <f t="shared" si="10"/>
        <v>16.173321408580954</v>
      </c>
    </row>
    <row r="104" spans="1:33" ht="38.25">
      <c r="A104" s="10"/>
      <c r="B104" s="104" t="s">
        <v>46</v>
      </c>
      <c r="C104" s="20">
        <v>72000</v>
      </c>
      <c r="D104" s="20">
        <v>72000</v>
      </c>
      <c r="E104" s="20">
        <v>72000</v>
      </c>
      <c r="F104" s="20">
        <v>72000</v>
      </c>
      <c r="G104" s="20">
        <v>72000</v>
      </c>
      <c r="H104" s="20">
        <v>72000</v>
      </c>
      <c r="I104" s="20">
        <v>72000</v>
      </c>
      <c r="J104" s="20">
        <v>72000</v>
      </c>
      <c r="K104" s="20">
        <v>72000</v>
      </c>
      <c r="L104" s="20">
        <v>72000</v>
      </c>
      <c r="M104" s="20">
        <v>72000</v>
      </c>
      <c r="N104" s="20">
        <v>72000</v>
      </c>
      <c r="O104" s="20">
        <v>72000</v>
      </c>
      <c r="P104" s="20">
        <v>72000</v>
      </c>
      <c r="Q104" s="20">
        <v>72000</v>
      </c>
      <c r="R104" s="20">
        <v>72000</v>
      </c>
      <c r="S104" s="20">
        <v>72000</v>
      </c>
      <c r="T104" s="20">
        <v>72000</v>
      </c>
      <c r="U104" s="20">
        <v>72000</v>
      </c>
      <c r="V104" s="20">
        <v>72000</v>
      </c>
      <c r="W104" s="20">
        <v>72000</v>
      </c>
      <c r="X104" s="20">
        <v>72000</v>
      </c>
      <c r="Y104" s="20">
        <v>72000</v>
      </c>
      <c r="Z104" s="20">
        <v>72000</v>
      </c>
      <c r="AA104" s="20">
        <v>72000</v>
      </c>
      <c r="AB104" s="63">
        <f t="shared" si="13"/>
        <v>72000</v>
      </c>
      <c r="AC104" s="61">
        <v>72000</v>
      </c>
      <c r="AD104" s="19"/>
      <c r="AE104" s="37"/>
      <c r="AF104" s="37"/>
      <c r="AG104" s="137">
        <f t="shared" si="10"/>
        <v>0</v>
      </c>
    </row>
    <row r="105" spans="1:33" ht="25.5">
      <c r="A105" s="10"/>
      <c r="B105" s="120" t="s">
        <v>210</v>
      </c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1">
        <f>AD105</f>
        <v>50000</v>
      </c>
      <c r="AC105" s="132"/>
      <c r="AD105" s="133">
        <v>50000</v>
      </c>
      <c r="AE105" s="133">
        <f>AD105</f>
        <v>50000</v>
      </c>
      <c r="AF105" s="37"/>
      <c r="AG105" s="137">
        <f t="shared" si="10"/>
        <v>0</v>
      </c>
    </row>
    <row r="106" spans="1:33" ht="42" customHeight="1">
      <c r="A106" s="28" t="s">
        <v>170</v>
      </c>
      <c r="B106" s="58" t="s">
        <v>76</v>
      </c>
      <c r="C106" s="59" t="e">
        <f>SUM(#REF!)</f>
        <v>#REF!</v>
      </c>
      <c r="D106" s="59" t="e">
        <f>SUM(#REF!)</f>
        <v>#REF!</v>
      </c>
      <c r="E106" s="59" t="e">
        <f>SUM(#REF!)</f>
        <v>#REF!</v>
      </c>
      <c r="F106" s="59" t="e">
        <f>SUM(#REF!)</f>
        <v>#REF!</v>
      </c>
      <c r="G106" s="59" t="e">
        <f>SUM(#REF!)</f>
        <v>#REF!</v>
      </c>
      <c r="H106" s="59" t="e">
        <f>SUM(#REF!)</f>
        <v>#REF!</v>
      </c>
      <c r="I106" s="59" t="e">
        <f>SUM(#REF!)</f>
        <v>#REF!</v>
      </c>
      <c r="J106" s="59" t="e">
        <f>SUM(#REF!)</f>
        <v>#REF!</v>
      </c>
      <c r="K106" s="59" t="e">
        <f>SUM(#REF!)</f>
        <v>#REF!</v>
      </c>
      <c r="L106" s="59" t="e">
        <f>SUM(#REF!)</f>
        <v>#REF!</v>
      </c>
      <c r="M106" s="59" t="e">
        <f>SUM(#REF!)</f>
        <v>#REF!</v>
      </c>
      <c r="N106" s="59" t="e">
        <f>SUM(#REF!)</f>
        <v>#REF!</v>
      </c>
      <c r="O106" s="59" t="e">
        <f>SUM(#REF!)</f>
        <v>#REF!</v>
      </c>
      <c r="P106" s="59" t="e">
        <f>SUM(#REF!)</f>
        <v>#REF!</v>
      </c>
      <c r="Q106" s="59" t="e">
        <f>SUM(#REF!)</f>
        <v>#REF!</v>
      </c>
      <c r="R106" s="59" t="e">
        <f>SUM(#REF!)</f>
        <v>#REF!</v>
      </c>
      <c r="S106" s="59" t="e">
        <f>SUM(#REF!)</f>
        <v>#REF!</v>
      </c>
      <c r="T106" s="59" t="e">
        <f>SUM(#REF!)</f>
        <v>#REF!</v>
      </c>
      <c r="U106" s="59" t="e">
        <f>SUM(#REF!)</f>
        <v>#REF!</v>
      </c>
      <c r="V106" s="59" t="e">
        <f>SUM(#REF!)</f>
        <v>#REF!</v>
      </c>
      <c r="W106" s="59" t="e">
        <f>SUM(#REF!)</f>
        <v>#REF!</v>
      </c>
      <c r="X106" s="59" t="e">
        <f>SUM(#REF!)</f>
        <v>#REF!</v>
      </c>
      <c r="Y106" s="59" t="e">
        <f>SUM(#REF!)</f>
        <v>#REF!</v>
      </c>
      <c r="Z106" s="59" t="e">
        <f>SUM(#REF!)</f>
        <v>#REF!</v>
      </c>
      <c r="AA106" s="59" t="e">
        <f>SUM(#REF!)</f>
        <v>#REF!</v>
      </c>
      <c r="AB106" s="59">
        <f>AB107+AD106</f>
        <v>16829251.08</v>
      </c>
      <c r="AC106" s="75">
        <f>AC107</f>
        <v>16829251.08</v>
      </c>
      <c r="AD106" s="86"/>
      <c r="AE106" s="75"/>
      <c r="AF106" s="139"/>
      <c r="AG106" s="136">
        <f t="shared" si="10"/>
        <v>0</v>
      </c>
    </row>
    <row r="107" spans="1:33" ht="51">
      <c r="A107" s="128" t="s">
        <v>171</v>
      </c>
      <c r="B107" s="122" t="s">
        <v>77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4">
        <f>AC107+AD107</f>
        <v>16829251.08</v>
      </c>
      <c r="AC107" s="124">
        <f>829251.08+16000000</f>
        <v>16829251.08</v>
      </c>
      <c r="AD107" s="87"/>
      <c r="AE107" s="61"/>
      <c r="AF107" s="37"/>
      <c r="AG107" s="137">
        <f t="shared" si="10"/>
        <v>0</v>
      </c>
    </row>
    <row r="108" spans="1:33" ht="31.5">
      <c r="A108" s="116" t="s">
        <v>178</v>
      </c>
      <c r="B108" s="125" t="s">
        <v>179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6">
        <f>AC108</f>
        <v>25000000</v>
      </c>
      <c r="AC108" s="126">
        <f>AC109</f>
        <v>25000000</v>
      </c>
      <c r="AD108" s="127"/>
      <c r="AE108" s="101"/>
      <c r="AF108" s="139"/>
      <c r="AG108" s="136">
        <f t="shared" si="10"/>
        <v>0</v>
      </c>
    </row>
    <row r="109" spans="1:33" ht="108" customHeight="1">
      <c r="A109" s="103" t="s">
        <v>180</v>
      </c>
      <c r="B109" s="129" t="s">
        <v>182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124">
        <f>AC109+AD109</f>
        <v>25000000</v>
      </c>
      <c r="AC109" s="61">
        <v>25000000</v>
      </c>
      <c r="AD109" s="77"/>
      <c r="AE109" s="61"/>
      <c r="AF109" s="37"/>
      <c r="AG109" s="137">
        <f t="shared" si="10"/>
        <v>0</v>
      </c>
    </row>
    <row r="110" spans="1:33" ht="22.5" customHeight="1">
      <c r="A110" s="99"/>
      <c r="B110" s="102" t="s">
        <v>15</v>
      </c>
      <c r="C110" s="100">
        <f aca="true" t="shared" si="21" ref="C110:AA110">C99+C51+C101</f>
        <v>9203452</v>
      </c>
      <c r="D110" s="100">
        <f t="shared" si="21"/>
        <v>9203452</v>
      </c>
      <c r="E110" s="100">
        <f t="shared" si="21"/>
        <v>9203452</v>
      </c>
      <c r="F110" s="100">
        <f t="shared" si="21"/>
        <v>9203452</v>
      </c>
      <c r="G110" s="100">
        <f t="shared" si="21"/>
        <v>9203452</v>
      </c>
      <c r="H110" s="100">
        <f t="shared" si="21"/>
        <v>9203452</v>
      </c>
      <c r="I110" s="100">
        <f t="shared" si="21"/>
        <v>9203452</v>
      </c>
      <c r="J110" s="100">
        <f t="shared" si="21"/>
        <v>9203452</v>
      </c>
      <c r="K110" s="100">
        <f t="shared" si="21"/>
        <v>9203452</v>
      </c>
      <c r="L110" s="100">
        <f t="shared" si="21"/>
        <v>9203452</v>
      </c>
      <c r="M110" s="100">
        <f t="shared" si="21"/>
        <v>9203452</v>
      </c>
      <c r="N110" s="100">
        <f t="shared" si="21"/>
        <v>9203452</v>
      </c>
      <c r="O110" s="100">
        <f t="shared" si="21"/>
        <v>9203452</v>
      </c>
      <c r="P110" s="100">
        <f t="shared" si="21"/>
        <v>9203452</v>
      </c>
      <c r="Q110" s="100">
        <f t="shared" si="21"/>
        <v>9203452</v>
      </c>
      <c r="R110" s="100">
        <f t="shared" si="21"/>
        <v>9203452</v>
      </c>
      <c r="S110" s="100">
        <f t="shared" si="21"/>
        <v>9203452</v>
      </c>
      <c r="T110" s="100">
        <f t="shared" si="21"/>
        <v>9203452</v>
      </c>
      <c r="U110" s="100">
        <f t="shared" si="21"/>
        <v>9203452</v>
      </c>
      <c r="V110" s="100">
        <f t="shared" si="21"/>
        <v>9203452</v>
      </c>
      <c r="W110" s="100">
        <f t="shared" si="21"/>
        <v>9203452</v>
      </c>
      <c r="X110" s="100">
        <f t="shared" si="21"/>
        <v>9203452</v>
      </c>
      <c r="Y110" s="100">
        <f t="shared" si="21"/>
        <v>9203452</v>
      </c>
      <c r="Z110" s="100">
        <f t="shared" si="21"/>
        <v>9203452</v>
      </c>
      <c r="AA110" s="100">
        <f t="shared" si="21"/>
        <v>9203452</v>
      </c>
      <c r="AB110" s="100">
        <f>AC110+AD110</f>
        <v>159658095.95999998</v>
      </c>
      <c r="AC110" s="100">
        <f>AC108+AC106+AC101+AC99+AC51+AC49+AC9</f>
        <v>124643045.96</v>
      </c>
      <c r="AD110" s="100">
        <f>AD108+AD106+AD101+AD99+AD51+AD49+AD9</f>
        <v>35015050</v>
      </c>
      <c r="AE110" s="100">
        <f>AE108+AE106+AE101+AE99+AE51+AE49+AE9</f>
        <v>35015050</v>
      </c>
      <c r="AF110" s="100">
        <f>AF108+AF106+AF101+AF99+AF51+AF49+AF9</f>
        <v>10428940.35</v>
      </c>
      <c r="AG110" s="136">
        <f t="shared" si="10"/>
        <v>6.5320460495863735</v>
      </c>
    </row>
    <row r="111" spans="14:30" ht="12.75">
      <c r="N111" s="8"/>
      <c r="P111" s="13"/>
      <c r="Q111" s="13"/>
      <c r="AD111" s="6"/>
    </row>
    <row r="112" spans="14:30" ht="12.75">
      <c r="N112" s="8"/>
      <c r="P112" s="12"/>
      <c r="Q112" s="12"/>
      <c r="AD112" s="88"/>
    </row>
    <row r="113" spans="1:30" s="4" customFormat="1" ht="18.75">
      <c r="A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6"/>
      <c r="O113" s="5"/>
      <c r="P113" s="17"/>
      <c r="Q113" s="17"/>
      <c r="R113" s="17"/>
      <c r="S113" s="17"/>
      <c r="T113" s="17"/>
      <c r="U113" s="17"/>
      <c r="V113" s="17"/>
      <c r="W113" s="5"/>
      <c r="X113" s="5"/>
      <c r="Y113" s="5"/>
      <c r="Z113" s="5"/>
      <c r="AA113" s="5"/>
      <c r="AB113" s="5"/>
      <c r="AC113" s="5"/>
      <c r="AD113" s="89"/>
    </row>
    <row r="114" spans="14:30" ht="12.75">
      <c r="N114" s="8"/>
      <c r="P114" s="12"/>
      <c r="Q114" s="12"/>
      <c r="R114" s="12"/>
      <c r="S114" s="12"/>
      <c r="T114" s="12"/>
      <c r="U114" s="12"/>
      <c r="V114" s="12"/>
      <c r="AD114" s="88"/>
    </row>
    <row r="115" spans="2:30" ht="12.75">
      <c r="B115" s="32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1"/>
      <c r="O115" s="30"/>
      <c r="P115" s="33"/>
      <c r="Q115" s="33"/>
      <c r="R115" s="33"/>
      <c r="S115" s="33"/>
      <c r="T115" s="33"/>
      <c r="U115" s="33"/>
      <c r="V115" s="33"/>
      <c r="W115" s="30"/>
      <c r="X115" s="30"/>
      <c r="Y115" s="30"/>
      <c r="Z115" s="30"/>
      <c r="AA115" s="30"/>
      <c r="AB115" s="32"/>
      <c r="AC115" s="32"/>
      <c r="AD115" s="88"/>
    </row>
    <row r="116" spans="2:30" ht="12.75">
      <c r="B116" s="34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1"/>
      <c r="O116" s="30"/>
      <c r="P116" s="33"/>
      <c r="Q116" s="33"/>
      <c r="R116" s="33"/>
      <c r="S116" s="33"/>
      <c r="T116" s="33"/>
      <c r="U116" s="33"/>
      <c r="V116" s="33"/>
      <c r="W116" s="30"/>
      <c r="X116" s="30"/>
      <c r="Y116" s="30"/>
      <c r="Z116" s="30"/>
      <c r="AA116" s="30"/>
      <c r="AB116" s="32"/>
      <c r="AC116" s="32"/>
      <c r="AD116" s="88"/>
    </row>
    <row r="117" spans="2:30" ht="12.75">
      <c r="B117" s="34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2"/>
      <c r="AC117" s="32"/>
      <c r="AD117" s="89"/>
    </row>
    <row r="118" spans="2:30" ht="12.75">
      <c r="B118" s="34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2"/>
      <c r="AC118" s="32"/>
      <c r="AD118" s="88"/>
    </row>
    <row r="119" spans="2:30" ht="12.75">
      <c r="B119" s="34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2"/>
      <c r="AC119" s="32"/>
      <c r="AD119" s="88"/>
    </row>
    <row r="120" spans="2:30" ht="12.75">
      <c r="B120" s="34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2"/>
      <c r="AC120" s="32"/>
      <c r="AD120" s="89"/>
    </row>
    <row r="121" spans="2:30" ht="12.75">
      <c r="B121" s="3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2"/>
      <c r="AC121" s="32"/>
      <c r="AD121" s="88"/>
    </row>
    <row r="122" spans="2:30" ht="12.75">
      <c r="B122" s="32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2"/>
      <c r="AC122" s="32"/>
      <c r="AD122" s="88"/>
    </row>
    <row r="123" spans="2:30" ht="15.75">
      <c r="B123" s="35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88"/>
    </row>
    <row r="124" spans="2:30" ht="12.75">
      <c r="B124" s="36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89"/>
    </row>
    <row r="125" ht="12.75">
      <c r="AD125" s="33"/>
    </row>
    <row r="126" ht="12.75">
      <c r="AD126" s="89"/>
    </row>
    <row r="127" ht="12.75">
      <c r="AD127" s="33"/>
    </row>
    <row r="128" ht="12.75">
      <c r="AD128" s="33"/>
    </row>
    <row r="129" ht="12.75">
      <c r="AD129" s="90"/>
    </row>
    <row r="130" ht="12.75">
      <c r="AD130" s="90"/>
    </row>
    <row r="131" ht="12.75">
      <c r="AD131" s="33"/>
    </row>
    <row r="132" ht="12.75">
      <c r="AD132" s="33"/>
    </row>
    <row r="133" ht="12.75">
      <c r="AD133" s="33"/>
    </row>
    <row r="134" ht="12.75">
      <c r="AD134" s="33"/>
    </row>
    <row r="135" ht="12.75">
      <c r="AD135" s="33"/>
    </row>
    <row r="136" ht="15.75">
      <c r="AD136" s="91"/>
    </row>
    <row r="137" ht="12.75">
      <c r="AD137" s="92"/>
    </row>
    <row r="138" ht="15.75">
      <c r="AD138" s="91"/>
    </row>
    <row r="139" ht="12.75">
      <c r="AD139" s="33"/>
    </row>
    <row r="140" ht="12.75">
      <c r="AD140" s="33"/>
    </row>
    <row r="141" ht="12.75">
      <c r="AD141" s="33"/>
    </row>
    <row r="142" ht="15.75">
      <c r="AD142" s="91"/>
    </row>
    <row r="143" ht="12.75">
      <c r="AD143" s="92"/>
    </row>
    <row r="144" ht="12.75">
      <c r="AD144" s="33"/>
    </row>
    <row r="147" ht="18.75">
      <c r="AD147" s="4"/>
    </row>
  </sheetData>
  <sheetProtection/>
  <mergeCells count="10"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zoomScale="117" zoomScaleNormal="117" zoomScalePageLayoutView="0" workbookViewId="0" topLeftCell="A1">
      <selection activeCell="AB106" sqref="AB10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9.66015625" style="6" customWidth="1"/>
    <col min="29" max="29" width="17.33203125" style="6" customWidth="1"/>
    <col min="30" max="30" width="16.83203125" style="1" customWidth="1"/>
    <col min="31" max="31" width="18" style="1" customWidth="1"/>
    <col min="32" max="16384" width="8.66015625" style="1" customWidth="1"/>
  </cols>
  <sheetData>
    <row r="1" spans="31:33" ht="53.25" customHeight="1">
      <c r="AE1" s="105" t="s">
        <v>85</v>
      </c>
      <c r="AF1" s="148"/>
      <c r="AG1" s="148"/>
    </row>
    <row r="2" ht="18.75">
      <c r="B2" s="7"/>
    </row>
    <row r="3" spans="1:33" ht="33" customHeight="1">
      <c r="A3" s="149" t="s">
        <v>44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</row>
    <row r="4" ht="15.75" customHeight="1">
      <c r="B4" s="7"/>
    </row>
    <row r="5" spans="1:31" ht="18.75" customHeight="1">
      <c r="A5" s="151" t="s">
        <v>36</v>
      </c>
      <c r="B5" s="153" t="s">
        <v>37</v>
      </c>
      <c r="AB5" s="155" t="s">
        <v>7</v>
      </c>
      <c r="AC5" s="155" t="s">
        <v>84</v>
      </c>
      <c r="AD5" s="157" t="s">
        <v>53</v>
      </c>
      <c r="AE5" s="67" t="s">
        <v>55</v>
      </c>
    </row>
    <row r="6" spans="1:31" ht="22.5" customHeight="1">
      <c r="A6" s="152"/>
      <c r="B6" s="15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56"/>
      <c r="AC6" s="156"/>
      <c r="AD6" s="158"/>
      <c r="AE6" s="66" t="s">
        <v>54</v>
      </c>
    </row>
    <row r="7" spans="1:29" ht="29.25" customHeight="1" hidden="1">
      <c r="A7" s="49" t="s">
        <v>43</v>
      </c>
      <c r="B7" s="50" t="s">
        <v>59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5" t="e">
        <f>#REF!</f>
        <v>#REF!</v>
      </c>
      <c r="AC7" s="53"/>
    </row>
    <row r="8" spans="1:29" ht="60" customHeight="1" hidden="1">
      <c r="A8" s="11" t="s">
        <v>29</v>
      </c>
      <c r="B8" s="56" t="s">
        <v>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7" t="e">
        <f>#REF!</f>
        <v>#REF!</v>
      </c>
      <c r="AC8" s="54"/>
    </row>
    <row r="9" spans="1:31" ht="33" customHeight="1">
      <c r="A9" s="95" t="s">
        <v>43</v>
      </c>
      <c r="B9" s="24" t="s">
        <v>86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55">
        <f aca="true" t="shared" si="0" ref="AB9:AB40">AC9+AD9</f>
        <v>2874050</v>
      </c>
      <c r="AC9" s="97"/>
      <c r="AD9" s="98">
        <f>AD10+AD11+AD12+AD13+AD14+AD15+AD16+AD17+AD18+AD19+AD20+AD21+AD22+AD23+AD24+AD25+AD26+AD27+AD28+AD29+AD30+AD31+AD32+AD33+AD34+AD35+AD36+AD37+AD38+AD39+AD40+AD41+AD42+AD43</f>
        <v>2874050</v>
      </c>
      <c r="AE9" s="98">
        <f>AE10+AE11+AE12+AE13+AE14+AE15+AE16+AE17+AE18+AE19+AE20+AE21+AE22+AE23+AE24+AE25+AE26+AE27+AE28+AE29+AE30+AE31+AE32+AE33+AE34+AE35+AE36+AE37+AE38+AE39+AE40+AE41+AE42+AE43</f>
        <v>2874050</v>
      </c>
    </row>
    <row r="10" spans="1:31" ht="26.25" customHeight="1">
      <c r="A10" s="80" t="s">
        <v>29</v>
      </c>
      <c r="B10" s="78" t="s">
        <v>122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1">
        <f t="shared" si="0"/>
        <v>162750</v>
      </c>
      <c r="AC10" s="72"/>
      <c r="AD10" s="83">
        <v>162750</v>
      </c>
      <c r="AE10" s="106">
        <f>AD10</f>
        <v>162750</v>
      </c>
    </row>
    <row r="11" spans="1:31" ht="27" customHeight="1">
      <c r="A11" s="80" t="s">
        <v>64</v>
      </c>
      <c r="B11" s="78" t="s">
        <v>123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>
        <f t="shared" si="0"/>
        <v>4000</v>
      </c>
      <c r="AC11" s="72"/>
      <c r="AD11" s="83">
        <v>4000</v>
      </c>
      <c r="AE11" s="106">
        <f aca="true" t="shared" si="1" ref="AE11:AE43">AD11</f>
        <v>4000</v>
      </c>
    </row>
    <row r="12" spans="1:31" ht="24.75" customHeight="1">
      <c r="A12" s="80" t="s">
        <v>65</v>
      </c>
      <c r="B12" s="78" t="s">
        <v>124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>
        <f t="shared" si="0"/>
        <v>136500</v>
      </c>
      <c r="AC12" s="72"/>
      <c r="AD12" s="83">
        <v>136500</v>
      </c>
      <c r="AE12" s="106">
        <f t="shared" si="1"/>
        <v>136500</v>
      </c>
    </row>
    <row r="13" spans="1:31" ht="28.5" customHeight="1">
      <c r="A13" s="80" t="s">
        <v>66</v>
      </c>
      <c r="B13" s="78" t="s">
        <v>125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>
        <f t="shared" si="0"/>
        <v>105000</v>
      </c>
      <c r="AC13" s="72"/>
      <c r="AD13" s="83">
        <v>105000</v>
      </c>
      <c r="AE13" s="106">
        <f t="shared" si="1"/>
        <v>105000</v>
      </c>
    </row>
    <row r="14" spans="1:31" ht="24" customHeight="1">
      <c r="A14" s="80" t="s">
        <v>67</v>
      </c>
      <c r="B14" s="78" t="s">
        <v>126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>
        <f t="shared" si="0"/>
        <v>3000</v>
      </c>
      <c r="AC14" s="72"/>
      <c r="AD14" s="83">
        <v>3000</v>
      </c>
      <c r="AE14" s="106">
        <f t="shared" si="1"/>
        <v>3000</v>
      </c>
    </row>
    <row r="15" spans="1:31" ht="21.75" customHeight="1">
      <c r="A15" s="80" t="s">
        <v>68</v>
      </c>
      <c r="B15" s="78" t="s">
        <v>127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>
        <f t="shared" si="0"/>
        <v>3000</v>
      </c>
      <c r="AC15" s="72"/>
      <c r="AD15" s="83">
        <v>3000</v>
      </c>
      <c r="AE15" s="106">
        <f t="shared" si="1"/>
        <v>3000</v>
      </c>
    </row>
    <row r="16" spans="1:31" ht="25.5" customHeight="1">
      <c r="A16" s="80" t="s">
        <v>69</v>
      </c>
      <c r="B16" s="78" t="s">
        <v>128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>
        <f t="shared" si="0"/>
        <v>2000</v>
      </c>
      <c r="AC16" s="72"/>
      <c r="AD16" s="83">
        <v>2000</v>
      </c>
      <c r="AE16" s="106">
        <f t="shared" si="1"/>
        <v>2000</v>
      </c>
    </row>
    <row r="17" spans="1:31" ht="27" customHeight="1">
      <c r="A17" s="80" t="s">
        <v>70</v>
      </c>
      <c r="B17" s="79" t="s">
        <v>129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>
        <f t="shared" si="0"/>
        <v>400000</v>
      </c>
      <c r="AC17" s="72"/>
      <c r="AD17" s="84">
        <v>400000</v>
      </c>
      <c r="AE17" s="106">
        <f t="shared" si="1"/>
        <v>400000</v>
      </c>
    </row>
    <row r="18" spans="1:31" ht="38.25" customHeight="1">
      <c r="A18" s="80" t="s">
        <v>71</v>
      </c>
      <c r="B18" s="78" t="s">
        <v>130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>
        <f t="shared" si="0"/>
        <v>50000</v>
      </c>
      <c r="AC18" s="72"/>
      <c r="AD18" s="83">
        <v>50000</v>
      </c>
      <c r="AE18" s="106">
        <f t="shared" si="1"/>
        <v>50000</v>
      </c>
    </row>
    <row r="19" spans="1:31" ht="27.75" customHeight="1">
      <c r="A19" s="80" t="s">
        <v>72</v>
      </c>
      <c r="B19" s="78" t="s">
        <v>131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>
        <f t="shared" si="0"/>
        <v>16000</v>
      </c>
      <c r="AC19" s="72"/>
      <c r="AD19" s="83">
        <v>16000</v>
      </c>
      <c r="AE19" s="106">
        <f t="shared" si="1"/>
        <v>16000</v>
      </c>
    </row>
    <row r="20" spans="1:31" ht="29.25" customHeight="1">
      <c r="A20" s="80" t="s">
        <v>73</v>
      </c>
      <c r="B20" s="78" t="s">
        <v>132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>
        <f t="shared" si="0"/>
        <v>16000</v>
      </c>
      <c r="AC20" s="72"/>
      <c r="AD20" s="83">
        <v>16000</v>
      </c>
      <c r="AE20" s="106">
        <f t="shared" si="1"/>
        <v>16000</v>
      </c>
    </row>
    <row r="21" spans="1:31" ht="28.5" customHeight="1">
      <c r="A21" s="80" t="s">
        <v>74</v>
      </c>
      <c r="B21" s="78" t="s">
        <v>133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>
        <f t="shared" si="0"/>
        <v>16000</v>
      </c>
      <c r="AC21" s="72"/>
      <c r="AD21" s="83">
        <v>16000</v>
      </c>
      <c r="AE21" s="106">
        <f t="shared" si="1"/>
        <v>16000</v>
      </c>
    </row>
    <row r="22" spans="1:31" ht="30" customHeight="1">
      <c r="A22" s="80" t="s">
        <v>87</v>
      </c>
      <c r="B22" s="78" t="s">
        <v>134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>
        <f t="shared" si="0"/>
        <v>16000</v>
      </c>
      <c r="AC22" s="72"/>
      <c r="AD22" s="83">
        <v>16000</v>
      </c>
      <c r="AE22" s="106">
        <f t="shared" si="1"/>
        <v>16000</v>
      </c>
    </row>
    <row r="23" spans="1:31" ht="33" customHeight="1">
      <c r="A23" s="80" t="s">
        <v>88</v>
      </c>
      <c r="B23" s="78" t="s">
        <v>135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>
        <f t="shared" si="0"/>
        <v>52500</v>
      </c>
      <c r="AC23" s="72"/>
      <c r="AD23" s="83">
        <v>52500</v>
      </c>
      <c r="AE23" s="106">
        <f t="shared" si="1"/>
        <v>52500</v>
      </c>
    </row>
    <row r="24" spans="1:31" ht="30.75" customHeight="1">
      <c r="A24" s="80" t="s">
        <v>89</v>
      </c>
      <c r="B24" s="78" t="s">
        <v>136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>
        <f t="shared" si="0"/>
        <v>16000</v>
      </c>
      <c r="AC24" s="72"/>
      <c r="AD24" s="83">
        <v>16000</v>
      </c>
      <c r="AE24" s="106">
        <f t="shared" si="1"/>
        <v>16000</v>
      </c>
    </row>
    <row r="25" spans="1:31" ht="29.25" customHeight="1">
      <c r="A25" s="80" t="s">
        <v>90</v>
      </c>
      <c r="B25" s="78" t="s">
        <v>137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>
        <f t="shared" si="0"/>
        <v>63000</v>
      </c>
      <c r="AC25" s="72"/>
      <c r="AD25" s="83">
        <v>63000</v>
      </c>
      <c r="AE25" s="106">
        <f t="shared" si="1"/>
        <v>63000</v>
      </c>
    </row>
    <row r="26" spans="1:31" ht="26.25" customHeight="1">
      <c r="A26" s="80" t="s">
        <v>91</v>
      </c>
      <c r="B26" s="78" t="s">
        <v>138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>
        <f t="shared" si="0"/>
        <v>65100</v>
      </c>
      <c r="AC26" s="72"/>
      <c r="AD26" s="83">
        <v>65100</v>
      </c>
      <c r="AE26" s="106">
        <f t="shared" si="1"/>
        <v>65100</v>
      </c>
    </row>
    <row r="27" spans="1:31" ht="29.25" customHeight="1">
      <c r="A27" s="80" t="s">
        <v>92</v>
      </c>
      <c r="B27" s="78" t="s">
        <v>139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>
        <f t="shared" si="0"/>
        <v>5000</v>
      </c>
      <c r="AC27" s="72"/>
      <c r="AD27" s="83">
        <v>5000</v>
      </c>
      <c r="AE27" s="106">
        <f t="shared" si="1"/>
        <v>5000</v>
      </c>
    </row>
    <row r="28" spans="1:31" ht="27.75" customHeight="1">
      <c r="A28" s="80" t="s">
        <v>93</v>
      </c>
      <c r="B28" s="78" t="s">
        <v>140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1">
        <f t="shared" si="0"/>
        <v>63000</v>
      </c>
      <c r="AC28" s="72"/>
      <c r="AD28" s="83">
        <v>63000</v>
      </c>
      <c r="AE28" s="106">
        <f t="shared" si="1"/>
        <v>63000</v>
      </c>
    </row>
    <row r="29" spans="1:31" ht="35.25" customHeight="1">
      <c r="A29" s="80" t="s">
        <v>94</v>
      </c>
      <c r="B29" s="78" t="s">
        <v>141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>
        <f t="shared" si="0"/>
        <v>63000</v>
      </c>
      <c r="AC29" s="72"/>
      <c r="AD29" s="83">
        <v>63000</v>
      </c>
      <c r="AE29" s="106">
        <f t="shared" si="1"/>
        <v>63000</v>
      </c>
    </row>
    <row r="30" spans="1:31" ht="27.75" customHeight="1">
      <c r="A30" s="80" t="s">
        <v>95</v>
      </c>
      <c r="B30" s="78" t="s">
        <v>142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>
        <f t="shared" si="0"/>
        <v>66150</v>
      </c>
      <c r="AC30" s="72"/>
      <c r="AD30" s="83">
        <v>66150</v>
      </c>
      <c r="AE30" s="106">
        <f t="shared" si="1"/>
        <v>66150</v>
      </c>
    </row>
    <row r="31" spans="1:31" ht="36" customHeight="1">
      <c r="A31" s="80" t="s">
        <v>96</v>
      </c>
      <c r="B31" s="78" t="s">
        <v>143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>
        <f t="shared" si="0"/>
        <v>66150</v>
      </c>
      <c r="AC31" s="72"/>
      <c r="AD31" s="83">
        <v>66150</v>
      </c>
      <c r="AE31" s="106">
        <f t="shared" si="1"/>
        <v>66150</v>
      </c>
    </row>
    <row r="32" spans="1:31" ht="33" customHeight="1">
      <c r="A32" s="80" t="s">
        <v>97</v>
      </c>
      <c r="B32" s="78" t="s">
        <v>144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>
        <f t="shared" si="0"/>
        <v>65100</v>
      </c>
      <c r="AC32" s="72"/>
      <c r="AD32" s="83">
        <v>65100</v>
      </c>
      <c r="AE32" s="106">
        <f t="shared" si="1"/>
        <v>65100</v>
      </c>
    </row>
    <row r="33" spans="1:31" ht="27.75" customHeight="1">
      <c r="A33" s="80" t="s">
        <v>98</v>
      </c>
      <c r="B33" s="78" t="s">
        <v>145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>
        <f t="shared" si="0"/>
        <v>110250</v>
      </c>
      <c r="AC33" s="72"/>
      <c r="AD33" s="83">
        <v>110250</v>
      </c>
      <c r="AE33" s="106">
        <f t="shared" si="1"/>
        <v>110250</v>
      </c>
    </row>
    <row r="34" spans="1:31" ht="33.75" customHeight="1">
      <c r="A34" s="80" t="s">
        <v>99</v>
      </c>
      <c r="B34" s="78" t="s">
        <v>146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>
        <f t="shared" si="0"/>
        <v>37800</v>
      </c>
      <c r="AC34" s="72"/>
      <c r="AD34" s="83">
        <v>37800</v>
      </c>
      <c r="AE34" s="106">
        <f t="shared" si="1"/>
        <v>37800</v>
      </c>
    </row>
    <row r="35" spans="1:31" ht="24" customHeight="1">
      <c r="A35" s="80" t="s">
        <v>100</v>
      </c>
      <c r="B35" s="78" t="s">
        <v>147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>
        <f t="shared" si="0"/>
        <v>441000</v>
      </c>
      <c r="AC35" s="72"/>
      <c r="AD35" s="83">
        <v>441000</v>
      </c>
      <c r="AE35" s="106">
        <f t="shared" si="1"/>
        <v>441000</v>
      </c>
    </row>
    <row r="36" spans="1:31" ht="33.75" customHeight="1">
      <c r="A36" s="80" t="s">
        <v>101</v>
      </c>
      <c r="B36" s="78" t="s">
        <v>148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>
        <f t="shared" si="0"/>
        <v>3000</v>
      </c>
      <c r="AC36" s="72"/>
      <c r="AD36" s="83">
        <v>3000</v>
      </c>
      <c r="AE36" s="106">
        <f t="shared" si="1"/>
        <v>3000</v>
      </c>
    </row>
    <row r="37" spans="1:31" ht="39" customHeight="1">
      <c r="A37" s="80" t="s">
        <v>102</v>
      </c>
      <c r="B37" s="78" t="s">
        <v>149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>
        <f t="shared" si="0"/>
        <v>141750</v>
      </c>
      <c r="AC37" s="72"/>
      <c r="AD37" s="83">
        <v>141750</v>
      </c>
      <c r="AE37" s="106">
        <f t="shared" si="1"/>
        <v>141750</v>
      </c>
    </row>
    <row r="38" spans="1:31" ht="39" customHeight="1">
      <c r="A38" s="80" t="s">
        <v>103</v>
      </c>
      <c r="B38" s="78" t="s">
        <v>150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>
        <f t="shared" si="0"/>
        <v>5000</v>
      </c>
      <c r="AC38" s="72"/>
      <c r="AD38" s="83">
        <v>5000</v>
      </c>
      <c r="AE38" s="106">
        <f t="shared" si="1"/>
        <v>5000</v>
      </c>
    </row>
    <row r="39" spans="1:31" ht="28.5" customHeight="1">
      <c r="A39" s="80" t="s">
        <v>104</v>
      </c>
      <c r="B39" s="78" t="s">
        <v>151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>
        <f t="shared" si="0"/>
        <v>123000</v>
      </c>
      <c r="AC39" s="72"/>
      <c r="AD39" s="83">
        <v>123000</v>
      </c>
      <c r="AE39" s="106">
        <f t="shared" si="1"/>
        <v>123000</v>
      </c>
    </row>
    <row r="40" spans="1:31" ht="27" customHeight="1">
      <c r="A40" s="80" t="s">
        <v>105</v>
      </c>
      <c r="B40" s="78" t="s">
        <v>152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71">
        <f t="shared" si="0"/>
        <v>123000</v>
      </c>
      <c r="AC40" s="64"/>
      <c r="AD40" s="83">
        <v>123000</v>
      </c>
      <c r="AE40" s="106">
        <f t="shared" si="1"/>
        <v>123000</v>
      </c>
    </row>
    <row r="41" spans="1:31" ht="24.75" customHeight="1">
      <c r="A41" s="80" t="s">
        <v>106</v>
      </c>
      <c r="B41" s="78" t="s">
        <v>153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71">
        <f aca="true" t="shared" si="2" ref="AB41:AB72">AC41+AD41</f>
        <v>25000</v>
      </c>
      <c r="AC41" s="54"/>
      <c r="AD41" s="83">
        <v>25000</v>
      </c>
      <c r="AE41" s="106">
        <f t="shared" si="1"/>
        <v>25000</v>
      </c>
    </row>
    <row r="42" spans="1:31" ht="29.25" customHeight="1">
      <c r="A42" s="80" t="s">
        <v>107</v>
      </c>
      <c r="B42" s="78" t="s">
        <v>154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71">
        <f t="shared" si="2"/>
        <v>231000</v>
      </c>
      <c r="AC42" s="64"/>
      <c r="AD42" s="83">
        <v>231000</v>
      </c>
      <c r="AE42" s="106">
        <f t="shared" si="1"/>
        <v>231000</v>
      </c>
    </row>
    <row r="43" spans="1:31" ht="42.75" customHeight="1">
      <c r="A43" s="80" t="s">
        <v>108</v>
      </c>
      <c r="B43" s="78" t="s">
        <v>155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71">
        <f t="shared" si="2"/>
        <v>178000</v>
      </c>
      <c r="AC43" s="64"/>
      <c r="AD43" s="83">
        <v>178000</v>
      </c>
      <c r="AE43" s="106">
        <f t="shared" si="1"/>
        <v>178000</v>
      </c>
    </row>
    <row r="44" spans="1:31" s="3" customFormat="1" ht="30.75" customHeight="1">
      <c r="A44" s="28" t="s">
        <v>41</v>
      </c>
      <c r="B44" s="24" t="s">
        <v>39</v>
      </c>
      <c r="C44" s="25">
        <f aca="true" t="shared" si="3" ref="C44:AA44">C45+C51+C58+C62+C68+C72+C75+C79+C81+C84+C85+C88</f>
        <v>8274352</v>
      </c>
      <c r="D44" s="25">
        <f t="shared" si="3"/>
        <v>8274352</v>
      </c>
      <c r="E44" s="25">
        <f t="shared" si="3"/>
        <v>8274352</v>
      </c>
      <c r="F44" s="25">
        <f t="shared" si="3"/>
        <v>8274352</v>
      </c>
      <c r="G44" s="25">
        <f t="shared" si="3"/>
        <v>8274352</v>
      </c>
      <c r="H44" s="25">
        <f t="shared" si="3"/>
        <v>8274352</v>
      </c>
      <c r="I44" s="25">
        <f t="shared" si="3"/>
        <v>8274352</v>
      </c>
      <c r="J44" s="25">
        <f t="shared" si="3"/>
        <v>8274352</v>
      </c>
      <c r="K44" s="25">
        <f t="shared" si="3"/>
        <v>8274352</v>
      </c>
      <c r="L44" s="25">
        <f t="shared" si="3"/>
        <v>8274352</v>
      </c>
      <c r="M44" s="25">
        <f t="shared" si="3"/>
        <v>8274352</v>
      </c>
      <c r="N44" s="25">
        <f t="shared" si="3"/>
        <v>8274352</v>
      </c>
      <c r="O44" s="25">
        <f t="shared" si="3"/>
        <v>8274352</v>
      </c>
      <c r="P44" s="25">
        <f t="shared" si="3"/>
        <v>8274352</v>
      </c>
      <c r="Q44" s="25">
        <f t="shared" si="3"/>
        <v>8274352</v>
      </c>
      <c r="R44" s="25">
        <f t="shared" si="3"/>
        <v>8274352</v>
      </c>
      <c r="S44" s="25">
        <f t="shared" si="3"/>
        <v>8274352</v>
      </c>
      <c r="T44" s="25">
        <f t="shared" si="3"/>
        <v>8274352</v>
      </c>
      <c r="U44" s="25">
        <f t="shared" si="3"/>
        <v>8274352</v>
      </c>
      <c r="V44" s="25">
        <f t="shared" si="3"/>
        <v>8274352</v>
      </c>
      <c r="W44" s="25">
        <f t="shared" si="3"/>
        <v>8274352</v>
      </c>
      <c r="X44" s="25">
        <f t="shared" si="3"/>
        <v>8274352</v>
      </c>
      <c r="Y44" s="25">
        <f t="shared" si="3"/>
        <v>8274352</v>
      </c>
      <c r="Z44" s="25">
        <f t="shared" si="3"/>
        <v>8274352</v>
      </c>
      <c r="AA44" s="25">
        <f t="shared" si="3"/>
        <v>8274352</v>
      </c>
      <c r="AB44" s="65">
        <f t="shared" si="2"/>
        <v>81784694.88</v>
      </c>
      <c r="AC44" s="25">
        <f>AC45+AC51+AC58+AC62+AC68+AC72+AC75+AC79+AC81+AC84+AC85+AC88</f>
        <v>81784694.88</v>
      </c>
      <c r="AD44" s="94"/>
      <c r="AE44" s="25"/>
    </row>
    <row r="45" spans="1:31" ht="38.25" customHeight="1">
      <c r="A45" s="27" t="s">
        <v>56</v>
      </c>
      <c r="B45" s="29" t="s">
        <v>57</v>
      </c>
      <c r="C45" s="14">
        <f aca="true" t="shared" si="4" ref="C45:AA45">C46+C47+C48+C49+C50</f>
        <v>0</v>
      </c>
      <c r="D45" s="14">
        <f t="shared" si="4"/>
        <v>0</v>
      </c>
      <c r="E45" s="14">
        <f t="shared" si="4"/>
        <v>0</v>
      </c>
      <c r="F45" s="14">
        <f t="shared" si="4"/>
        <v>0</v>
      </c>
      <c r="G45" s="14">
        <f t="shared" si="4"/>
        <v>0</v>
      </c>
      <c r="H45" s="14">
        <f t="shared" si="4"/>
        <v>0</v>
      </c>
      <c r="I45" s="14">
        <f t="shared" si="4"/>
        <v>0</v>
      </c>
      <c r="J45" s="14">
        <f t="shared" si="4"/>
        <v>0</v>
      </c>
      <c r="K45" s="14">
        <f t="shared" si="4"/>
        <v>0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0</v>
      </c>
      <c r="R45" s="14">
        <f t="shared" si="4"/>
        <v>0</v>
      </c>
      <c r="S45" s="14">
        <f t="shared" si="4"/>
        <v>0</v>
      </c>
      <c r="T45" s="14">
        <f t="shared" si="4"/>
        <v>0</v>
      </c>
      <c r="U45" s="14">
        <f t="shared" si="4"/>
        <v>0</v>
      </c>
      <c r="V45" s="14">
        <f t="shared" si="4"/>
        <v>0</v>
      </c>
      <c r="W45" s="14">
        <f t="shared" si="4"/>
        <v>0</v>
      </c>
      <c r="X45" s="14">
        <f t="shared" si="4"/>
        <v>0</v>
      </c>
      <c r="Y45" s="14">
        <f t="shared" si="4"/>
        <v>0</v>
      </c>
      <c r="Z45" s="14">
        <f t="shared" si="4"/>
        <v>0</v>
      </c>
      <c r="AA45" s="14">
        <f t="shared" si="4"/>
        <v>0</v>
      </c>
      <c r="AB45" s="38">
        <f t="shared" si="2"/>
        <v>21186294</v>
      </c>
      <c r="AC45" s="14">
        <f>AC46+AC47+AC48+AC49+AC50</f>
        <v>21186294</v>
      </c>
      <c r="AD45" s="73"/>
      <c r="AE45" s="14"/>
    </row>
    <row r="46" spans="1:31" ht="25.5">
      <c r="A46" s="10"/>
      <c r="B46" s="22" t="s">
        <v>81</v>
      </c>
      <c r="AB46" s="45">
        <f t="shared" si="2"/>
        <v>5144038</v>
      </c>
      <c r="AC46" s="20">
        <f>5144038</f>
        <v>5144038</v>
      </c>
      <c r="AD46" s="73"/>
      <c r="AE46" s="20"/>
    </row>
    <row r="47" spans="1:31" ht="15">
      <c r="A47" s="10"/>
      <c r="B47" s="26" t="s">
        <v>27</v>
      </c>
      <c r="AB47" s="45">
        <f t="shared" si="2"/>
        <v>12422833</v>
      </c>
      <c r="AC47" s="15">
        <v>12422833</v>
      </c>
      <c r="AD47" s="73"/>
      <c r="AE47" s="15"/>
    </row>
    <row r="48" spans="1:31" ht="25.5">
      <c r="A48" s="10"/>
      <c r="B48" s="22" t="s">
        <v>82</v>
      </c>
      <c r="AB48" s="45">
        <f t="shared" si="2"/>
        <v>870700</v>
      </c>
      <c r="AC48" s="20">
        <v>870700</v>
      </c>
      <c r="AD48" s="73"/>
      <c r="AE48" s="20"/>
    </row>
    <row r="49" spans="1:31" ht="38.25">
      <c r="A49" s="10"/>
      <c r="B49" s="22" t="s">
        <v>157</v>
      </c>
      <c r="D49" s="12"/>
      <c r="AB49" s="45">
        <f t="shared" si="2"/>
        <v>1590100</v>
      </c>
      <c r="AC49" s="20">
        <f>1590099+1</f>
        <v>1590100</v>
      </c>
      <c r="AD49" s="73"/>
      <c r="AE49" s="20"/>
    </row>
    <row r="50" spans="1:31" ht="15">
      <c r="A50" s="10"/>
      <c r="B50" s="26" t="s">
        <v>8</v>
      </c>
      <c r="AB50" s="47">
        <f t="shared" si="2"/>
        <v>1158623</v>
      </c>
      <c r="AC50" s="46">
        <v>1158623</v>
      </c>
      <c r="AD50" s="73"/>
      <c r="AE50" s="46"/>
    </row>
    <row r="51" spans="1:31" ht="25.5">
      <c r="A51" s="27" t="s">
        <v>109</v>
      </c>
      <c r="B51" s="21" t="s">
        <v>30</v>
      </c>
      <c r="C51" s="19">
        <f aca="true" t="shared" si="5" ref="C51:AA51">SUM(C52:C56)</f>
        <v>3339004</v>
      </c>
      <c r="D51" s="19">
        <f t="shared" si="5"/>
        <v>3339004</v>
      </c>
      <c r="E51" s="19">
        <f t="shared" si="5"/>
        <v>3339004</v>
      </c>
      <c r="F51" s="19">
        <f t="shared" si="5"/>
        <v>3339004</v>
      </c>
      <c r="G51" s="19">
        <f t="shared" si="5"/>
        <v>3339004</v>
      </c>
      <c r="H51" s="19">
        <f t="shared" si="5"/>
        <v>3339004</v>
      </c>
      <c r="I51" s="19">
        <f t="shared" si="5"/>
        <v>3339004</v>
      </c>
      <c r="J51" s="19">
        <f t="shared" si="5"/>
        <v>3339004</v>
      </c>
      <c r="K51" s="19">
        <f t="shared" si="5"/>
        <v>3339004</v>
      </c>
      <c r="L51" s="19">
        <f t="shared" si="5"/>
        <v>3339004</v>
      </c>
      <c r="M51" s="19">
        <f t="shared" si="5"/>
        <v>3339004</v>
      </c>
      <c r="N51" s="19">
        <f t="shared" si="5"/>
        <v>3339004</v>
      </c>
      <c r="O51" s="19">
        <f t="shared" si="5"/>
        <v>3339004</v>
      </c>
      <c r="P51" s="19">
        <f t="shared" si="5"/>
        <v>3339004</v>
      </c>
      <c r="Q51" s="19">
        <f t="shared" si="5"/>
        <v>3339004</v>
      </c>
      <c r="R51" s="19">
        <f t="shared" si="5"/>
        <v>3339004</v>
      </c>
      <c r="S51" s="19">
        <f t="shared" si="5"/>
        <v>3339004</v>
      </c>
      <c r="T51" s="19">
        <f t="shared" si="5"/>
        <v>3339004</v>
      </c>
      <c r="U51" s="19">
        <f t="shared" si="5"/>
        <v>3339004</v>
      </c>
      <c r="V51" s="19">
        <f t="shared" si="5"/>
        <v>3339004</v>
      </c>
      <c r="W51" s="19">
        <f t="shared" si="5"/>
        <v>3339004</v>
      </c>
      <c r="X51" s="19">
        <f t="shared" si="5"/>
        <v>3339004</v>
      </c>
      <c r="Y51" s="19">
        <f t="shared" si="5"/>
        <v>3339004</v>
      </c>
      <c r="Z51" s="19">
        <f t="shared" si="5"/>
        <v>3339004</v>
      </c>
      <c r="AA51" s="19">
        <f t="shared" si="5"/>
        <v>3339004</v>
      </c>
      <c r="AB51" s="39">
        <f t="shared" si="2"/>
        <v>11679154</v>
      </c>
      <c r="AC51" s="19">
        <f>SUM(AC52:AC57)</f>
        <v>11679154</v>
      </c>
      <c r="AD51" s="73"/>
      <c r="AE51" s="19"/>
    </row>
    <row r="52" spans="1:31" ht="15">
      <c r="A52" s="11"/>
      <c r="B52" s="26" t="s">
        <v>9</v>
      </c>
      <c r="C52" s="20">
        <v>2669004</v>
      </c>
      <c r="D52" s="20">
        <v>2669004</v>
      </c>
      <c r="E52" s="20">
        <v>2669004</v>
      </c>
      <c r="F52" s="20">
        <v>2669004</v>
      </c>
      <c r="G52" s="20">
        <v>2669004</v>
      </c>
      <c r="H52" s="20">
        <v>2669004</v>
      </c>
      <c r="I52" s="20">
        <v>2669004</v>
      </c>
      <c r="J52" s="20">
        <v>2669004</v>
      </c>
      <c r="K52" s="20">
        <v>2669004</v>
      </c>
      <c r="L52" s="20">
        <v>2669004</v>
      </c>
      <c r="M52" s="20">
        <v>2669004</v>
      </c>
      <c r="N52" s="20">
        <v>2669004</v>
      </c>
      <c r="O52" s="20">
        <v>2669004</v>
      </c>
      <c r="P52" s="20">
        <v>2669004</v>
      </c>
      <c r="Q52" s="20">
        <v>2669004</v>
      </c>
      <c r="R52" s="20">
        <v>2669004</v>
      </c>
      <c r="S52" s="20">
        <v>2669004</v>
      </c>
      <c r="T52" s="20">
        <v>2669004</v>
      </c>
      <c r="U52" s="20">
        <v>2669004</v>
      </c>
      <c r="V52" s="20">
        <v>2669004</v>
      </c>
      <c r="W52" s="20">
        <v>2669004</v>
      </c>
      <c r="X52" s="20">
        <v>2669004</v>
      </c>
      <c r="Y52" s="20">
        <v>2669004</v>
      </c>
      <c r="Z52" s="20">
        <v>2669004</v>
      </c>
      <c r="AA52" s="20">
        <v>2669004</v>
      </c>
      <c r="AB52" s="20">
        <f t="shared" si="2"/>
        <v>3769004</v>
      </c>
      <c r="AC52" s="20">
        <f>2669004+1100000</f>
        <v>3769004</v>
      </c>
      <c r="AD52" s="73"/>
      <c r="AE52" s="20"/>
    </row>
    <row r="53" spans="1:31" ht="15">
      <c r="A53" s="11"/>
      <c r="B53" s="22" t="s">
        <v>48</v>
      </c>
      <c r="C53" s="20">
        <v>120000</v>
      </c>
      <c r="D53" s="20">
        <v>120000</v>
      </c>
      <c r="E53" s="20">
        <v>120000</v>
      </c>
      <c r="F53" s="20">
        <v>120000</v>
      </c>
      <c r="G53" s="20">
        <v>120000</v>
      </c>
      <c r="H53" s="20">
        <v>120000</v>
      </c>
      <c r="I53" s="20">
        <v>120000</v>
      </c>
      <c r="J53" s="20">
        <v>120000</v>
      </c>
      <c r="K53" s="20">
        <v>120000</v>
      </c>
      <c r="L53" s="20">
        <v>120000</v>
      </c>
      <c r="M53" s="20">
        <v>120000</v>
      </c>
      <c r="N53" s="20">
        <v>120000</v>
      </c>
      <c r="O53" s="20">
        <v>120000</v>
      </c>
      <c r="P53" s="20">
        <v>120000</v>
      </c>
      <c r="Q53" s="20">
        <v>120000</v>
      </c>
      <c r="R53" s="20">
        <v>120000</v>
      </c>
      <c r="S53" s="20">
        <v>120000</v>
      </c>
      <c r="T53" s="20">
        <v>120000</v>
      </c>
      <c r="U53" s="20">
        <v>120000</v>
      </c>
      <c r="V53" s="20">
        <v>120000</v>
      </c>
      <c r="W53" s="20">
        <v>120000</v>
      </c>
      <c r="X53" s="20">
        <v>120000</v>
      </c>
      <c r="Y53" s="20">
        <v>120000</v>
      </c>
      <c r="Z53" s="20">
        <v>120000</v>
      </c>
      <c r="AA53" s="20">
        <v>120000</v>
      </c>
      <c r="AB53" s="20">
        <f t="shared" si="2"/>
        <v>120000</v>
      </c>
      <c r="AC53" s="20">
        <v>120000</v>
      </c>
      <c r="AD53" s="73"/>
      <c r="AE53" s="20"/>
    </row>
    <row r="54" spans="1:31" ht="15">
      <c r="A54" s="11"/>
      <c r="B54" s="22" t="s">
        <v>52</v>
      </c>
      <c r="C54" s="20">
        <v>250000</v>
      </c>
      <c r="D54" s="20">
        <v>250000</v>
      </c>
      <c r="E54" s="20">
        <v>250000</v>
      </c>
      <c r="F54" s="20">
        <v>250000</v>
      </c>
      <c r="G54" s="20">
        <v>250000</v>
      </c>
      <c r="H54" s="20">
        <v>250000</v>
      </c>
      <c r="I54" s="20">
        <v>250000</v>
      </c>
      <c r="J54" s="20">
        <v>250000</v>
      </c>
      <c r="K54" s="20">
        <v>250000</v>
      </c>
      <c r="L54" s="20">
        <v>250000</v>
      </c>
      <c r="M54" s="20">
        <v>250000</v>
      </c>
      <c r="N54" s="20">
        <v>250000</v>
      </c>
      <c r="O54" s="20">
        <v>250000</v>
      </c>
      <c r="P54" s="20">
        <v>250000</v>
      </c>
      <c r="Q54" s="20">
        <v>250000</v>
      </c>
      <c r="R54" s="20">
        <v>250000</v>
      </c>
      <c r="S54" s="20">
        <v>250000</v>
      </c>
      <c r="T54" s="20">
        <v>250000</v>
      </c>
      <c r="U54" s="20">
        <v>250000</v>
      </c>
      <c r="V54" s="20">
        <v>250000</v>
      </c>
      <c r="W54" s="20">
        <v>250000</v>
      </c>
      <c r="X54" s="20">
        <v>250000</v>
      </c>
      <c r="Y54" s="20">
        <v>250000</v>
      </c>
      <c r="Z54" s="20">
        <v>250000</v>
      </c>
      <c r="AA54" s="20">
        <v>250000</v>
      </c>
      <c r="AB54" s="20">
        <f t="shared" si="2"/>
        <v>950000</v>
      </c>
      <c r="AC54" s="20">
        <f>250000+700000</f>
        <v>950000</v>
      </c>
      <c r="AD54" s="73"/>
      <c r="AE54" s="20"/>
    </row>
    <row r="55" spans="1:31" ht="15">
      <c r="A55" s="11"/>
      <c r="B55" s="26" t="s">
        <v>10</v>
      </c>
      <c r="C55" s="20">
        <v>300000</v>
      </c>
      <c r="D55" s="20">
        <v>300000</v>
      </c>
      <c r="E55" s="20">
        <v>300000</v>
      </c>
      <c r="F55" s="20">
        <v>300000</v>
      </c>
      <c r="G55" s="20">
        <v>300000</v>
      </c>
      <c r="H55" s="20">
        <v>300000</v>
      </c>
      <c r="I55" s="20">
        <v>300000</v>
      </c>
      <c r="J55" s="20">
        <v>300000</v>
      </c>
      <c r="K55" s="20">
        <v>300000</v>
      </c>
      <c r="L55" s="20">
        <v>300000</v>
      </c>
      <c r="M55" s="20">
        <v>300000</v>
      </c>
      <c r="N55" s="20">
        <v>300000</v>
      </c>
      <c r="O55" s="20">
        <v>300000</v>
      </c>
      <c r="P55" s="20">
        <v>300000</v>
      </c>
      <c r="Q55" s="20">
        <v>300000</v>
      </c>
      <c r="R55" s="20">
        <v>300000</v>
      </c>
      <c r="S55" s="20">
        <v>300000</v>
      </c>
      <c r="T55" s="20">
        <v>300000</v>
      </c>
      <c r="U55" s="20">
        <v>300000</v>
      </c>
      <c r="V55" s="20">
        <v>300000</v>
      </c>
      <c r="W55" s="20">
        <v>300000</v>
      </c>
      <c r="X55" s="20">
        <v>300000</v>
      </c>
      <c r="Y55" s="20">
        <v>300000</v>
      </c>
      <c r="Z55" s="20">
        <v>300000</v>
      </c>
      <c r="AA55" s="20">
        <v>300000</v>
      </c>
      <c r="AB55" s="20">
        <f t="shared" si="2"/>
        <v>400000</v>
      </c>
      <c r="AC55" s="20">
        <f>300000+100000</f>
        <v>400000</v>
      </c>
      <c r="AD55" s="73"/>
      <c r="AE55" s="20"/>
    </row>
    <row r="56" spans="1:31" ht="53.25" customHeight="1">
      <c r="A56" s="11"/>
      <c r="B56" s="26" t="s">
        <v>11</v>
      </c>
      <c r="AB56" s="20">
        <f t="shared" si="2"/>
        <v>4440150</v>
      </c>
      <c r="AC56" s="20">
        <f>3940150+500000</f>
        <v>4440150</v>
      </c>
      <c r="AD56" s="73"/>
      <c r="AE56" s="20"/>
    </row>
    <row r="57" spans="1:31" ht="40.5" customHeight="1">
      <c r="A57" s="11"/>
      <c r="B57" s="22" t="s">
        <v>61</v>
      </c>
      <c r="AB57" s="20">
        <f t="shared" si="2"/>
        <v>2000000</v>
      </c>
      <c r="AC57" s="20">
        <v>2000000</v>
      </c>
      <c r="AD57" s="73"/>
      <c r="AE57" s="20"/>
    </row>
    <row r="58" spans="1:31" ht="25.5" customHeight="1">
      <c r="A58" s="27" t="s">
        <v>110</v>
      </c>
      <c r="B58" s="21" t="s">
        <v>31</v>
      </c>
      <c r="C58" s="19">
        <f aca="true" t="shared" si="6" ref="C58:AA58">SUM(C59:C61)</f>
        <v>0</v>
      </c>
      <c r="D58" s="19">
        <f t="shared" si="6"/>
        <v>0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0</v>
      </c>
      <c r="I58" s="19">
        <f t="shared" si="6"/>
        <v>0</v>
      </c>
      <c r="J58" s="19">
        <f t="shared" si="6"/>
        <v>0</v>
      </c>
      <c r="K58" s="19">
        <f t="shared" si="6"/>
        <v>0</v>
      </c>
      <c r="L58" s="19">
        <f t="shared" si="6"/>
        <v>0</v>
      </c>
      <c r="M58" s="19">
        <f t="shared" si="6"/>
        <v>0</v>
      </c>
      <c r="N58" s="19">
        <f t="shared" si="6"/>
        <v>0</v>
      </c>
      <c r="O58" s="19">
        <f t="shared" si="6"/>
        <v>0</v>
      </c>
      <c r="P58" s="19">
        <f t="shared" si="6"/>
        <v>0</v>
      </c>
      <c r="Q58" s="19">
        <f t="shared" si="6"/>
        <v>0</v>
      </c>
      <c r="R58" s="19">
        <f t="shared" si="6"/>
        <v>0</v>
      </c>
      <c r="S58" s="19">
        <f t="shared" si="6"/>
        <v>0</v>
      </c>
      <c r="T58" s="19">
        <f t="shared" si="6"/>
        <v>0</v>
      </c>
      <c r="U58" s="19">
        <f t="shared" si="6"/>
        <v>0</v>
      </c>
      <c r="V58" s="19">
        <f t="shared" si="6"/>
        <v>0</v>
      </c>
      <c r="W58" s="19">
        <f t="shared" si="6"/>
        <v>0</v>
      </c>
      <c r="X58" s="19">
        <f t="shared" si="6"/>
        <v>0</v>
      </c>
      <c r="Y58" s="19">
        <f t="shared" si="6"/>
        <v>0</v>
      </c>
      <c r="Z58" s="19">
        <f t="shared" si="6"/>
        <v>0</v>
      </c>
      <c r="AA58" s="19">
        <f t="shared" si="6"/>
        <v>0</v>
      </c>
      <c r="AB58" s="40">
        <f t="shared" si="2"/>
        <v>1886414</v>
      </c>
      <c r="AC58" s="19">
        <f>SUM(AC59:AC61)</f>
        <v>1886414</v>
      </c>
      <c r="AD58" s="73"/>
      <c r="AE58" s="19"/>
    </row>
    <row r="59" spans="1:31" ht="15">
      <c r="A59" s="11"/>
      <c r="B59" s="26" t="s">
        <v>19</v>
      </c>
      <c r="AB59" s="41">
        <f t="shared" si="2"/>
        <v>1374225</v>
      </c>
      <c r="AC59" s="20">
        <v>1374225</v>
      </c>
      <c r="AD59" s="73"/>
      <c r="AE59" s="20"/>
    </row>
    <row r="60" spans="1:31" ht="25.5">
      <c r="A60" s="11"/>
      <c r="B60" s="26" t="s">
        <v>20</v>
      </c>
      <c r="AB60" s="41">
        <f t="shared" si="2"/>
        <v>238278</v>
      </c>
      <c r="AC60" s="20">
        <v>238278</v>
      </c>
      <c r="AD60" s="73"/>
      <c r="AE60" s="20"/>
    </row>
    <row r="61" spans="1:31" ht="15">
      <c r="A61" s="11"/>
      <c r="B61" s="26" t="s">
        <v>21</v>
      </c>
      <c r="AB61" s="41">
        <f t="shared" si="2"/>
        <v>273911</v>
      </c>
      <c r="AC61" s="20">
        <v>273911</v>
      </c>
      <c r="AD61" s="73"/>
      <c r="AE61" s="20"/>
    </row>
    <row r="62" spans="1:31" ht="14.25">
      <c r="A62" s="27" t="s">
        <v>111</v>
      </c>
      <c r="B62" s="21" t="s">
        <v>12</v>
      </c>
      <c r="C62" s="19">
        <f aca="true" t="shared" si="7" ref="C62:AA62">SUM(C63:C67)</f>
        <v>3044240</v>
      </c>
      <c r="D62" s="19">
        <f t="shared" si="7"/>
        <v>3044240</v>
      </c>
      <c r="E62" s="19">
        <f t="shared" si="7"/>
        <v>3044240</v>
      </c>
      <c r="F62" s="19">
        <f t="shared" si="7"/>
        <v>3044240</v>
      </c>
      <c r="G62" s="19">
        <f t="shared" si="7"/>
        <v>3044240</v>
      </c>
      <c r="H62" s="19">
        <f t="shared" si="7"/>
        <v>3044240</v>
      </c>
      <c r="I62" s="19">
        <f t="shared" si="7"/>
        <v>3044240</v>
      </c>
      <c r="J62" s="19">
        <f t="shared" si="7"/>
        <v>3044240</v>
      </c>
      <c r="K62" s="19">
        <f t="shared" si="7"/>
        <v>3044240</v>
      </c>
      <c r="L62" s="19">
        <f t="shared" si="7"/>
        <v>3044240</v>
      </c>
      <c r="M62" s="19">
        <f t="shared" si="7"/>
        <v>3044240</v>
      </c>
      <c r="N62" s="19">
        <f t="shared" si="7"/>
        <v>3044240</v>
      </c>
      <c r="O62" s="19">
        <f t="shared" si="7"/>
        <v>3044240</v>
      </c>
      <c r="P62" s="19">
        <f t="shared" si="7"/>
        <v>3044240</v>
      </c>
      <c r="Q62" s="19">
        <f t="shared" si="7"/>
        <v>3044240</v>
      </c>
      <c r="R62" s="19">
        <f t="shared" si="7"/>
        <v>3044240</v>
      </c>
      <c r="S62" s="19">
        <f t="shared" si="7"/>
        <v>3044240</v>
      </c>
      <c r="T62" s="19">
        <f t="shared" si="7"/>
        <v>3044240</v>
      </c>
      <c r="U62" s="19">
        <f t="shared" si="7"/>
        <v>3044240</v>
      </c>
      <c r="V62" s="19">
        <f t="shared" si="7"/>
        <v>3044240</v>
      </c>
      <c r="W62" s="19">
        <f t="shared" si="7"/>
        <v>3044240</v>
      </c>
      <c r="X62" s="19">
        <f t="shared" si="7"/>
        <v>3044240</v>
      </c>
      <c r="Y62" s="19">
        <f t="shared" si="7"/>
        <v>3044240</v>
      </c>
      <c r="Z62" s="19">
        <f t="shared" si="7"/>
        <v>3044240</v>
      </c>
      <c r="AA62" s="19">
        <f t="shared" si="7"/>
        <v>3044240</v>
      </c>
      <c r="AB62" s="40">
        <f t="shared" si="2"/>
        <v>4926436</v>
      </c>
      <c r="AC62" s="19">
        <f>SUM(AC63:AC67)</f>
        <v>4926436</v>
      </c>
      <c r="AD62" s="73"/>
      <c r="AE62" s="19"/>
    </row>
    <row r="63" spans="1:31" ht="33.75" customHeight="1">
      <c r="A63" s="11"/>
      <c r="B63" s="22" t="s">
        <v>58</v>
      </c>
      <c r="C63" s="20">
        <v>3044240</v>
      </c>
      <c r="D63" s="20">
        <v>3044240</v>
      </c>
      <c r="E63" s="20">
        <v>3044240</v>
      </c>
      <c r="F63" s="20">
        <v>3044240</v>
      </c>
      <c r="G63" s="20">
        <v>3044240</v>
      </c>
      <c r="H63" s="20">
        <v>3044240</v>
      </c>
      <c r="I63" s="20">
        <v>3044240</v>
      </c>
      <c r="J63" s="20">
        <v>3044240</v>
      </c>
      <c r="K63" s="20">
        <v>3044240</v>
      </c>
      <c r="L63" s="20">
        <v>3044240</v>
      </c>
      <c r="M63" s="20">
        <v>3044240</v>
      </c>
      <c r="N63" s="20">
        <v>3044240</v>
      </c>
      <c r="O63" s="20">
        <v>3044240</v>
      </c>
      <c r="P63" s="20">
        <v>3044240</v>
      </c>
      <c r="Q63" s="20">
        <v>3044240</v>
      </c>
      <c r="R63" s="20">
        <v>3044240</v>
      </c>
      <c r="S63" s="20">
        <v>3044240</v>
      </c>
      <c r="T63" s="20">
        <v>3044240</v>
      </c>
      <c r="U63" s="20">
        <v>3044240</v>
      </c>
      <c r="V63" s="20">
        <v>3044240</v>
      </c>
      <c r="W63" s="20">
        <v>3044240</v>
      </c>
      <c r="X63" s="20">
        <v>3044240</v>
      </c>
      <c r="Y63" s="20">
        <v>3044240</v>
      </c>
      <c r="Z63" s="20">
        <v>3044240</v>
      </c>
      <c r="AA63" s="20">
        <v>3044240</v>
      </c>
      <c r="AB63" s="20">
        <f t="shared" si="2"/>
        <v>3044240</v>
      </c>
      <c r="AC63" s="20">
        <v>3044240</v>
      </c>
      <c r="AD63" s="73"/>
      <c r="AE63" s="20"/>
    </row>
    <row r="64" spans="1:31" ht="15">
      <c r="A64" s="11"/>
      <c r="B64" s="22" t="s">
        <v>45</v>
      </c>
      <c r="AB64" s="20">
        <f t="shared" si="2"/>
        <v>500000</v>
      </c>
      <c r="AC64" s="20">
        <f>200000+50000+250000</f>
        <v>500000</v>
      </c>
      <c r="AD64" s="73"/>
      <c r="AE64" s="20"/>
    </row>
    <row r="65" spans="1:31" ht="51">
      <c r="A65" s="11"/>
      <c r="B65" s="22" t="s">
        <v>80</v>
      </c>
      <c r="AB65" s="20">
        <f t="shared" si="2"/>
        <v>1316240</v>
      </c>
      <c r="AC65" s="20">
        <v>1316240</v>
      </c>
      <c r="AD65" s="73"/>
      <c r="AE65" s="20"/>
    </row>
    <row r="66" spans="1:31" ht="15">
      <c r="A66" s="11"/>
      <c r="B66" s="26" t="s">
        <v>22</v>
      </c>
      <c r="AB66" s="20">
        <f t="shared" si="2"/>
        <v>54596</v>
      </c>
      <c r="AC66" s="20">
        <v>54596</v>
      </c>
      <c r="AD66" s="73"/>
      <c r="AE66" s="20"/>
    </row>
    <row r="67" spans="1:31" ht="15">
      <c r="A67" s="11"/>
      <c r="B67" s="26" t="s">
        <v>23</v>
      </c>
      <c r="AB67" s="20">
        <f t="shared" si="2"/>
        <v>11360</v>
      </c>
      <c r="AC67" s="20">
        <v>11360</v>
      </c>
      <c r="AD67" s="73"/>
      <c r="AE67" s="20"/>
    </row>
    <row r="68" spans="1:31" ht="14.25">
      <c r="A68" s="27" t="s">
        <v>112</v>
      </c>
      <c r="B68" s="21" t="s">
        <v>32</v>
      </c>
      <c r="C68" s="19">
        <f aca="true" t="shared" si="8" ref="C68:AA68">SUM(C69:C70)</f>
        <v>0</v>
      </c>
      <c r="D68" s="19">
        <f t="shared" si="8"/>
        <v>0</v>
      </c>
      <c r="E68" s="19">
        <f t="shared" si="8"/>
        <v>0</v>
      </c>
      <c r="F68" s="19">
        <f t="shared" si="8"/>
        <v>0</v>
      </c>
      <c r="G68" s="19">
        <f t="shared" si="8"/>
        <v>0</v>
      </c>
      <c r="H68" s="19">
        <f t="shared" si="8"/>
        <v>0</v>
      </c>
      <c r="I68" s="19">
        <f t="shared" si="8"/>
        <v>0</v>
      </c>
      <c r="J68" s="19">
        <f t="shared" si="8"/>
        <v>0</v>
      </c>
      <c r="K68" s="19">
        <f t="shared" si="8"/>
        <v>0</v>
      </c>
      <c r="L68" s="19">
        <f t="shared" si="8"/>
        <v>0</v>
      </c>
      <c r="M68" s="19">
        <f t="shared" si="8"/>
        <v>0</v>
      </c>
      <c r="N68" s="19">
        <f t="shared" si="8"/>
        <v>0</v>
      </c>
      <c r="O68" s="19">
        <f t="shared" si="8"/>
        <v>0</v>
      </c>
      <c r="P68" s="19">
        <f t="shared" si="8"/>
        <v>0</v>
      </c>
      <c r="Q68" s="19">
        <f t="shared" si="8"/>
        <v>0</v>
      </c>
      <c r="R68" s="19">
        <f t="shared" si="8"/>
        <v>0</v>
      </c>
      <c r="S68" s="19">
        <f t="shared" si="8"/>
        <v>0</v>
      </c>
      <c r="T68" s="19">
        <f t="shared" si="8"/>
        <v>0</v>
      </c>
      <c r="U68" s="19">
        <f t="shared" si="8"/>
        <v>0</v>
      </c>
      <c r="V68" s="19">
        <f t="shared" si="8"/>
        <v>0</v>
      </c>
      <c r="W68" s="19">
        <f t="shared" si="8"/>
        <v>0</v>
      </c>
      <c r="X68" s="19">
        <f t="shared" si="8"/>
        <v>0</v>
      </c>
      <c r="Y68" s="19">
        <f t="shared" si="8"/>
        <v>0</v>
      </c>
      <c r="Z68" s="19">
        <f t="shared" si="8"/>
        <v>0</v>
      </c>
      <c r="AA68" s="19">
        <f t="shared" si="8"/>
        <v>0</v>
      </c>
      <c r="AB68" s="19">
        <f t="shared" si="2"/>
        <v>22607000</v>
      </c>
      <c r="AC68" s="19">
        <f>SUM(AC69:AC71)</f>
        <v>22607000</v>
      </c>
      <c r="AD68" s="73"/>
      <c r="AE68" s="19"/>
    </row>
    <row r="69" spans="1:31" ht="23.25" customHeight="1">
      <c r="A69" s="11"/>
      <c r="B69" s="22" t="s">
        <v>47</v>
      </c>
      <c r="AB69" s="42">
        <f t="shared" si="2"/>
        <v>1572000</v>
      </c>
      <c r="AC69" s="20">
        <v>1572000</v>
      </c>
      <c r="AD69" s="73"/>
      <c r="AE69" s="20"/>
    </row>
    <row r="70" spans="1:31" ht="13.5" customHeight="1">
      <c r="A70" s="11"/>
      <c r="B70" s="26" t="s">
        <v>33</v>
      </c>
      <c r="AB70" s="42">
        <f t="shared" si="2"/>
        <v>1035000</v>
      </c>
      <c r="AC70" s="20">
        <v>1035000</v>
      </c>
      <c r="AD70" s="73"/>
      <c r="AE70" s="20"/>
    </row>
    <row r="71" spans="1:31" ht="25.5">
      <c r="A71" s="11"/>
      <c r="B71" s="22" t="s">
        <v>62</v>
      </c>
      <c r="AB71" s="42">
        <f t="shared" si="2"/>
        <v>20000000</v>
      </c>
      <c r="AC71" s="20">
        <v>20000000</v>
      </c>
      <c r="AD71" s="73"/>
      <c r="AE71" s="20"/>
    </row>
    <row r="72" spans="1:31" ht="34.5" customHeight="1">
      <c r="A72" s="27" t="s">
        <v>113</v>
      </c>
      <c r="B72" s="21" t="s">
        <v>1</v>
      </c>
      <c r="C72" s="19">
        <f aca="true" t="shared" si="9" ref="C72:AA72">SUM(C73:C74)</f>
        <v>0</v>
      </c>
      <c r="D72" s="19">
        <f t="shared" si="9"/>
        <v>0</v>
      </c>
      <c r="E72" s="19">
        <f t="shared" si="9"/>
        <v>0</v>
      </c>
      <c r="F72" s="19">
        <f t="shared" si="9"/>
        <v>0</v>
      </c>
      <c r="G72" s="19">
        <f t="shared" si="9"/>
        <v>0</v>
      </c>
      <c r="H72" s="19">
        <f t="shared" si="9"/>
        <v>0</v>
      </c>
      <c r="I72" s="19">
        <f t="shared" si="9"/>
        <v>0</v>
      </c>
      <c r="J72" s="19">
        <f t="shared" si="9"/>
        <v>0</v>
      </c>
      <c r="K72" s="19">
        <f t="shared" si="9"/>
        <v>0</v>
      </c>
      <c r="L72" s="19">
        <f t="shared" si="9"/>
        <v>0</v>
      </c>
      <c r="M72" s="19">
        <f t="shared" si="9"/>
        <v>0</v>
      </c>
      <c r="N72" s="19">
        <f t="shared" si="9"/>
        <v>0</v>
      </c>
      <c r="O72" s="19">
        <f t="shared" si="9"/>
        <v>0</v>
      </c>
      <c r="P72" s="19">
        <f t="shared" si="9"/>
        <v>0</v>
      </c>
      <c r="Q72" s="19">
        <f t="shared" si="9"/>
        <v>0</v>
      </c>
      <c r="R72" s="19">
        <f t="shared" si="9"/>
        <v>0</v>
      </c>
      <c r="S72" s="19">
        <f t="shared" si="9"/>
        <v>0</v>
      </c>
      <c r="T72" s="19">
        <f t="shared" si="9"/>
        <v>0</v>
      </c>
      <c r="U72" s="19">
        <f t="shared" si="9"/>
        <v>0</v>
      </c>
      <c r="V72" s="19">
        <f t="shared" si="9"/>
        <v>0</v>
      </c>
      <c r="W72" s="19">
        <f t="shared" si="9"/>
        <v>0</v>
      </c>
      <c r="X72" s="19">
        <f t="shared" si="9"/>
        <v>0</v>
      </c>
      <c r="Y72" s="19">
        <f t="shared" si="9"/>
        <v>0</v>
      </c>
      <c r="Z72" s="19">
        <f t="shared" si="9"/>
        <v>0</v>
      </c>
      <c r="AA72" s="19">
        <f t="shared" si="9"/>
        <v>0</v>
      </c>
      <c r="AB72" s="19">
        <f t="shared" si="2"/>
        <v>994592.46</v>
      </c>
      <c r="AC72" s="19">
        <f>SUM(AC73:AC74)</f>
        <v>994592.46</v>
      </c>
      <c r="AD72" s="73"/>
      <c r="AE72" s="19"/>
    </row>
    <row r="73" spans="1:31" ht="37.5" customHeight="1">
      <c r="A73" s="11"/>
      <c r="B73" s="22" t="s">
        <v>34</v>
      </c>
      <c r="AB73" s="43">
        <f aca="true" t="shared" si="10" ref="AB73:AB96">AC73+AD73</f>
        <v>559092.46</v>
      </c>
      <c r="AC73" s="20">
        <f>439698+119394.46</f>
        <v>559092.46</v>
      </c>
      <c r="AD73" s="73"/>
      <c r="AE73" s="20"/>
    </row>
    <row r="74" spans="1:31" ht="37.5" customHeight="1">
      <c r="A74" s="11"/>
      <c r="B74" s="22" t="s">
        <v>35</v>
      </c>
      <c r="AB74" s="43">
        <f t="shared" si="10"/>
        <v>435500</v>
      </c>
      <c r="AC74" s="20">
        <f>87853+347647</f>
        <v>435500</v>
      </c>
      <c r="AD74" s="68"/>
      <c r="AE74" s="20"/>
    </row>
    <row r="75" spans="1:31" ht="31.5" customHeight="1">
      <c r="A75" s="27" t="s">
        <v>114</v>
      </c>
      <c r="B75" s="21" t="s">
        <v>38</v>
      </c>
      <c r="AB75" s="48">
        <f t="shared" si="10"/>
        <v>15813696.42</v>
      </c>
      <c r="AC75" s="19">
        <f>SUM(AC76:AC78)</f>
        <v>15813696.42</v>
      </c>
      <c r="AD75" s="81"/>
      <c r="AE75" s="19"/>
    </row>
    <row r="76" spans="1:31" ht="51.75" customHeight="1">
      <c r="A76" s="11"/>
      <c r="B76" s="22" t="s">
        <v>51</v>
      </c>
      <c r="AB76" s="43">
        <f t="shared" si="10"/>
        <v>14884984.41</v>
      </c>
      <c r="AC76" s="20">
        <f>14372949+512035.41</f>
        <v>14884984.41</v>
      </c>
      <c r="AD76" s="82"/>
      <c r="AE76" s="20"/>
    </row>
    <row r="77" spans="1:31" ht="36" customHeight="1">
      <c r="A77" s="11"/>
      <c r="B77" s="22" t="s">
        <v>63</v>
      </c>
      <c r="AB77" s="43">
        <f t="shared" si="10"/>
        <v>898712.01</v>
      </c>
      <c r="AC77" s="20">
        <v>898712.01</v>
      </c>
      <c r="AD77" s="69"/>
      <c r="AE77" s="20"/>
    </row>
    <row r="78" spans="1:31" ht="63.75" customHeight="1">
      <c r="A78" s="11"/>
      <c r="B78" s="22" t="s">
        <v>83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43">
        <f t="shared" si="10"/>
        <v>30000</v>
      </c>
      <c r="AC78" s="20">
        <v>30000</v>
      </c>
      <c r="AD78" s="85"/>
      <c r="AE78" s="20"/>
    </row>
    <row r="79" spans="1:31" ht="36" customHeight="1">
      <c r="A79" s="27" t="s">
        <v>115</v>
      </c>
      <c r="B79" s="21" t="s">
        <v>13</v>
      </c>
      <c r="C79" s="19">
        <f aca="true" t="shared" si="11" ref="C79:AA79">SUM(C80:C80)</f>
        <v>130000</v>
      </c>
      <c r="D79" s="19">
        <f t="shared" si="11"/>
        <v>130000</v>
      </c>
      <c r="E79" s="19">
        <f t="shared" si="11"/>
        <v>130000</v>
      </c>
      <c r="F79" s="19">
        <f t="shared" si="11"/>
        <v>130000</v>
      </c>
      <c r="G79" s="19">
        <f t="shared" si="11"/>
        <v>130000</v>
      </c>
      <c r="H79" s="19">
        <f t="shared" si="11"/>
        <v>130000</v>
      </c>
      <c r="I79" s="19">
        <f t="shared" si="11"/>
        <v>130000</v>
      </c>
      <c r="J79" s="19">
        <f t="shared" si="11"/>
        <v>130000</v>
      </c>
      <c r="K79" s="19">
        <f t="shared" si="11"/>
        <v>130000</v>
      </c>
      <c r="L79" s="19">
        <f t="shared" si="11"/>
        <v>130000</v>
      </c>
      <c r="M79" s="19">
        <f t="shared" si="11"/>
        <v>130000</v>
      </c>
      <c r="N79" s="19">
        <f t="shared" si="11"/>
        <v>130000</v>
      </c>
      <c r="O79" s="19">
        <f t="shared" si="11"/>
        <v>130000</v>
      </c>
      <c r="P79" s="19">
        <f t="shared" si="11"/>
        <v>130000</v>
      </c>
      <c r="Q79" s="19">
        <f t="shared" si="11"/>
        <v>130000</v>
      </c>
      <c r="R79" s="19">
        <f t="shared" si="11"/>
        <v>130000</v>
      </c>
      <c r="S79" s="19">
        <f t="shared" si="11"/>
        <v>130000</v>
      </c>
      <c r="T79" s="19">
        <f t="shared" si="11"/>
        <v>130000</v>
      </c>
      <c r="U79" s="19">
        <f t="shared" si="11"/>
        <v>130000</v>
      </c>
      <c r="V79" s="19">
        <f t="shared" si="11"/>
        <v>130000</v>
      </c>
      <c r="W79" s="19">
        <f t="shared" si="11"/>
        <v>130000</v>
      </c>
      <c r="X79" s="19">
        <f t="shared" si="11"/>
        <v>130000</v>
      </c>
      <c r="Y79" s="19">
        <f t="shared" si="11"/>
        <v>130000</v>
      </c>
      <c r="Z79" s="19">
        <f t="shared" si="11"/>
        <v>130000</v>
      </c>
      <c r="AA79" s="19">
        <f t="shared" si="11"/>
        <v>130000</v>
      </c>
      <c r="AB79" s="19">
        <f t="shared" si="10"/>
        <v>130000</v>
      </c>
      <c r="AC79" s="19">
        <f>SUM(AC80:AC80)</f>
        <v>130000</v>
      </c>
      <c r="AD79" s="14"/>
      <c r="AE79" s="40"/>
    </row>
    <row r="80" spans="1:31" ht="27" customHeight="1">
      <c r="A80" s="11"/>
      <c r="B80" s="26" t="s">
        <v>14</v>
      </c>
      <c r="C80" s="20">
        <v>130000</v>
      </c>
      <c r="D80" s="20">
        <v>130000</v>
      </c>
      <c r="E80" s="20">
        <v>130000</v>
      </c>
      <c r="F80" s="20">
        <v>130000</v>
      </c>
      <c r="G80" s="20">
        <v>130000</v>
      </c>
      <c r="H80" s="20">
        <v>130000</v>
      </c>
      <c r="I80" s="20">
        <v>130000</v>
      </c>
      <c r="J80" s="20">
        <v>130000</v>
      </c>
      <c r="K80" s="20">
        <v>130000</v>
      </c>
      <c r="L80" s="20">
        <v>130000</v>
      </c>
      <c r="M80" s="20">
        <v>130000</v>
      </c>
      <c r="N80" s="20">
        <v>130000</v>
      </c>
      <c r="O80" s="20">
        <v>130000</v>
      </c>
      <c r="P80" s="20">
        <v>130000</v>
      </c>
      <c r="Q80" s="20">
        <v>130000</v>
      </c>
      <c r="R80" s="20">
        <v>130000</v>
      </c>
      <c r="S80" s="20">
        <v>130000</v>
      </c>
      <c r="T80" s="20">
        <v>130000</v>
      </c>
      <c r="U80" s="20">
        <v>130000</v>
      </c>
      <c r="V80" s="20">
        <v>130000</v>
      </c>
      <c r="W80" s="20">
        <v>130000</v>
      </c>
      <c r="X80" s="20">
        <v>130000</v>
      </c>
      <c r="Y80" s="20">
        <v>130000</v>
      </c>
      <c r="Z80" s="20">
        <v>130000</v>
      </c>
      <c r="AA80" s="20">
        <v>130000</v>
      </c>
      <c r="AB80" s="20">
        <f t="shared" si="10"/>
        <v>130000</v>
      </c>
      <c r="AC80" s="20">
        <v>130000</v>
      </c>
      <c r="AD80" s="20"/>
      <c r="AE80" s="37"/>
    </row>
    <row r="81" spans="1:31" ht="30.75" customHeight="1">
      <c r="A81" s="27" t="s">
        <v>116</v>
      </c>
      <c r="B81" s="21" t="s">
        <v>28</v>
      </c>
      <c r="C81" s="19">
        <f aca="true" t="shared" si="12" ref="C81:AA81">SUM(C82:C83)</f>
        <v>1410029</v>
      </c>
      <c r="D81" s="19">
        <f t="shared" si="12"/>
        <v>1410029</v>
      </c>
      <c r="E81" s="19">
        <f t="shared" si="12"/>
        <v>1410029</v>
      </c>
      <c r="F81" s="19">
        <f t="shared" si="12"/>
        <v>1410029</v>
      </c>
      <c r="G81" s="19">
        <f t="shared" si="12"/>
        <v>1410029</v>
      </c>
      <c r="H81" s="19">
        <f t="shared" si="12"/>
        <v>1410029</v>
      </c>
      <c r="I81" s="19">
        <f t="shared" si="12"/>
        <v>1410029</v>
      </c>
      <c r="J81" s="19">
        <f t="shared" si="12"/>
        <v>1410029</v>
      </c>
      <c r="K81" s="19">
        <f t="shared" si="12"/>
        <v>1410029</v>
      </c>
      <c r="L81" s="19">
        <f t="shared" si="12"/>
        <v>1410029</v>
      </c>
      <c r="M81" s="19">
        <f t="shared" si="12"/>
        <v>1410029</v>
      </c>
      <c r="N81" s="19">
        <f t="shared" si="12"/>
        <v>1410029</v>
      </c>
      <c r="O81" s="19">
        <f t="shared" si="12"/>
        <v>1410029</v>
      </c>
      <c r="P81" s="19">
        <f t="shared" si="12"/>
        <v>1410029</v>
      </c>
      <c r="Q81" s="19">
        <f t="shared" si="12"/>
        <v>1410029</v>
      </c>
      <c r="R81" s="19">
        <f t="shared" si="12"/>
        <v>1410029</v>
      </c>
      <c r="S81" s="19">
        <f t="shared" si="12"/>
        <v>1410029</v>
      </c>
      <c r="T81" s="19">
        <f t="shared" si="12"/>
        <v>1410029</v>
      </c>
      <c r="U81" s="19">
        <f t="shared" si="12"/>
        <v>1410029</v>
      </c>
      <c r="V81" s="19">
        <f t="shared" si="12"/>
        <v>1410029</v>
      </c>
      <c r="W81" s="19">
        <f t="shared" si="12"/>
        <v>1410029</v>
      </c>
      <c r="X81" s="19">
        <f t="shared" si="12"/>
        <v>1410029</v>
      </c>
      <c r="Y81" s="19">
        <f t="shared" si="12"/>
        <v>1410029</v>
      </c>
      <c r="Z81" s="19">
        <f t="shared" si="12"/>
        <v>1410029</v>
      </c>
      <c r="AA81" s="19">
        <f t="shared" si="12"/>
        <v>1410029</v>
      </c>
      <c r="AB81" s="19">
        <f t="shared" si="10"/>
        <v>2210029</v>
      </c>
      <c r="AC81" s="19">
        <f>SUM(AC82:AC83)</f>
        <v>2210029</v>
      </c>
      <c r="AD81" s="15"/>
      <c r="AE81" s="40"/>
    </row>
    <row r="82" spans="1:31" ht="25.5">
      <c r="A82" s="27"/>
      <c r="B82" s="22" t="s">
        <v>24</v>
      </c>
      <c r="C82" s="20">
        <v>1410029</v>
      </c>
      <c r="D82" s="20">
        <v>1410029</v>
      </c>
      <c r="E82" s="20">
        <v>1410029</v>
      </c>
      <c r="F82" s="20">
        <v>1410029</v>
      </c>
      <c r="G82" s="20">
        <v>1410029</v>
      </c>
      <c r="H82" s="20">
        <v>1410029</v>
      </c>
      <c r="I82" s="20">
        <v>1410029</v>
      </c>
      <c r="J82" s="20">
        <v>1410029</v>
      </c>
      <c r="K82" s="20">
        <v>1410029</v>
      </c>
      <c r="L82" s="20">
        <v>1410029</v>
      </c>
      <c r="M82" s="20">
        <v>1410029</v>
      </c>
      <c r="N82" s="20">
        <v>1410029</v>
      </c>
      <c r="O82" s="20">
        <v>1410029</v>
      </c>
      <c r="P82" s="20">
        <v>1410029</v>
      </c>
      <c r="Q82" s="20">
        <v>1410029</v>
      </c>
      <c r="R82" s="20">
        <v>1410029</v>
      </c>
      <c r="S82" s="20">
        <v>1410029</v>
      </c>
      <c r="T82" s="20">
        <v>1410029</v>
      </c>
      <c r="U82" s="20">
        <v>1410029</v>
      </c>
      <c r="V82" s="20">
        <v>1410029</v>
      </c>
      <c r="W82" s="20">
        <v>1410029</v>
      </c>
      <c r="X82" s="20">
        <v>1410029</v>
      </c>
      <c r="Y82" s="20">
        <v>1410029</v>
      </c>
      <c r="Z82" s="20">
        <v>1410029</v>
      </c>
      <c r="AA82" s="20">
        <v>1410029</v>
      </c>
      <c r="AB82" s="20">
        <f t="shared" si="10"/>
        <v>2110029</v>
      </c>
      <c r="AC82" s="20">
        <f>1410029+700000</f>
        <v>2110029</v>
      </c>
      <c r="AD82" s="20"/>
      <c r="AE82" s="37"/>
    </row>
    <row r="83" spans="1:31" ht="14.25">
      <c r="A83" s="27"/>
      <c r="B83" s="26" t="s">
        <v>2</v>
      </c>
      <c r="AB83" s="20">
        <f t="shared" si="10"/>
        <v>100000</v>
      </c>
      <c r="AC83" s="20">
        <v>100000</v>
      </c>
      <c r="AD83" s="20"/>
      <c r="AE83" s="37"/>
    </row>
    <row r="84" spans="1:31" ht="14.25">
      <c r="A84" s="27" t="s">
        <v>117</v>
      </c>
      <c r="B84" s="21" t="s">
        <v>3</v>
      </c>
      <c r="C84" s="23">
        <v>230000</v>
      </c>
      <c r="D84" s="23">
        <v>230000</v>
      </c>
      <c r="E84" s="23">
        <v>230000</v>
      </c>
      <c r="F84" s="23">
        <v>230000</v>
      </c>
      <c r="G84" s="23">
        <v>230000</v>
      </c>
      <c r="H84" s="23">
        <v>230000</v>
      </c>
      <c r="I84" s="23">
        <v>230000</v>
      </c>
      <c r="J84" s="23">
        <v>230000</v>
      </c>
      <c r="K84" s="23">
        <v>230000</v>
      </c>
      <c r="L84" s="23">
        <v>230000</v>
      </c>
      <c r="M84" s="23">
        <v>230000</v>
      </c>
      <c r="N84" s="23">
        <v>230000</v>
      </c>
      <c r="O84" s="23">
        <v>230000</v>
      </c>
      <c r="P84" s="23">
        <v>230000</v>
      </c>
      <c r="Q84" s="23">
        <v>230000</v>
      </c>
      <c r="R84" s="23">
        <v>230000</v>
      </c>
      <c r="S84" s="23">
        <v>230000</v>
      </c>
      <c r="T84" s="23">
        <v>230000</v>
      </c>
      <c r="U84" s="23">
        <v>230000</v>
      </c>
      <c r="V84" s="23">
        <v>230000</v>
      </c>
      <c r="W84" s="23">
        <v>230000</v>
      </c>
      <c r="X84" s="23">
        <v>230000</v>
      </c>
      <c r="Y84" s="23">
        <v>230000</v>
      </c>
      <c r="Z84" s="23">
        <v>230000</v>
      </c>
      <c r="AA84" s="23">
        <v>230000</v>
      </c>
      <c r="AB84" s="23">
        <f t="shared" si="10"/>
        <v>230000</v>
      </c>
      <c r="AC84" s="23">
        <v>230000</v>
      </c>
      <c r="AD84" s="46"/>
      <c r="AE84" s="23"/>
    </row>
    <row r="85" spans="1:31" ht="14.25">
      <c r="A85" s="27" t="s">
        <v>118</v>
      </c>
      <c r="B85" s="21" t="s">
        <v>16</v>
      </c>
      <c r="C85" s="23">
        <f aca="true" t="shared" si="13" ref="C85:AA85">SUM(C86:C87)</f>
        <v>118453</v>
      </c>
      <c r="D85" s="23">
        <f t="shared" si="13"/>
        <v>118453</v>
      </c>
      <c r="E85" s="23">
        <f t="shared" si="13"/>
        <v>118453</v>
      </c>
      <c r="F85" s="23">
        <f t="shared" si="13"/>
        <v>118453</v>
      </c>
      <c r="G85" s="23">
        <f t="shared" si="13"/>
        <v>118453</v>
      </c>
      <c r="H85" s="23">
        <f t="shared" si="13"/>
        <v>118453</v>
      </c>
      <c r="I85" s="23">
        <f t="shared" si="13"/>
        <v>118453</v>
      </c>
      <c r="J85" s="23">
        <f t="shared" si="13"/>
        <v>118453</v>
      </c>
      <c r="K85" s="23">
        <f t="shared" si="13"/>
        <v>118453</v>
      </c>
      <c r="L85" s="23">
        <f t="shared" si="13"/>
        <v>118453</v>
      </c>
      <c r="M85" s="23">
        <f t="shared" si="13"/>
        <v>118453</v>
      </c>
      <c r="N85" s="23">
        <f t="shared" si="13"/>
        <v>118453</v>
      </c>
      <c r="O85" s="23">
        <f t="shared" si="13"/>
        <v>118453</v>
      </c>
      <c r="P85" s="23">
        <f t="shared" si="13"/>
        <v>118453</v>
      </c>
      <c r="Q85" s="23">
        <f t="shared" si="13"/>
        <v>118453</v>
      </c>
      <c r="R85" s="23">
        <f t="shared" si="13"/>
        <v>118453</v>
      </c>
      <c r="S85" s="23">
        <f t="shared" si="13"/>
        <v>118453</v>
      </c>
      <c r="T85" s="23">
        <f t="shared" si="13"/>
        <v>118453</v>
      </c>
      <c r="U85" s="23">
        <f t="shared" si="13"/>
        <v>118453</v>
      </c>
      <c r="V85" s="23">
        <f t="shared" si="13"/>
        <v>118453</v>
      </c>
      <c r="W85" s="23">
        <f t="shared" si="13"/>
        <v>118453</v>
      </c>
      <c r="X85" s="23">
        <f t="shared" si="13"/>
        <v>118453</v>
      </c>
      <c r="Y85" s="23">
        <f t="shared" si="13"/>
        <v>118453</v>
      </c>
      <c r="Z85" s="23">
        <f t="shared" si="13"/>
        <v>118453</v>
      </c>
      <c r="AA85" s="23">
        <f t="shared" si="13"/>
        <v>118453</v>
      </c>
      <c r="AB85" s="23">
        <f t="shared" si="10"/>
        <v>118453</v>
      </c>
      <c r="AC85" s="23">
        <f>SUM(AC86:AC87)</f>
        <v>118453</v>
      </c>
      <c r="AD85" s="19"/>
      <c r="AE85" s="74"/>
    </row>
    <row r="86" spans="1:31" ht="14.25">
      <c r="A86" s="27"/>
      <c r="B86" s="26" t="s">
        <v>4</v>
      </c>
      <c r="C86" s="20">
        <v>111630</v>
      </c>
      <c r="D86" s="20">
        <v>111630</v>
      </c>
      <c r="E86" s="20">
        <v>111630</v>
      </c>
      <c r="F86" s="20">
        <v>111630</v>
      </c>
      <c r="G86" s="20">
        <v>111630</v>
      </c>
      <c r="H86" s="20">
        <v>111630</v>
      </c>
      <c r="I86" s="20">
        <v>111630</v>
      </c>
      <c r="J86" s="20">
        <v>111630</v>
      </c>
      <c r="K86" s="20">
        <v>111630</v>
      </c>
      <c r="L86" s="20">
        <v>111630</v>
      </c>
      <c r="M86" s="20">
        <v>111630</v>
      </c>
      <c r="N86" s="20">
        <v>111630</v>
      </c>
      <c r="O86" s="20">
        <v>111630</v>
      </c>
      <c r="P86" s="20">
        <v>111630</v>
      </c>
      <c r="Q86" s="20">
        <v>111630</v>
      </c>
      <c r="R86" s="20">
        <v>111630</v>
      </c>
      <c r="S86" s="20">
        <v>111630</v>
      </c>
      <c r="T86" s="20">
        <v>111630</v>
      </c>
      <c r="U86" s="20">
        <v>111630</v>
      </c>
      <c r="V86" s="20">
        <v>111630</v>
      </c>
      <c r="W86" s="20">
        <v>111630</v>
      </c>
      <c r="X86" s="20">
        <v>111630</v>
      </c>
      <c r="Y86" s="20">
        <v>111630</v>
      </c>
      <c r="Z86" s="20">
        <v>111630</v>
      </c>
      <c r="AA86" s="20">
        <v>111630</v>
      </c>
      <c r="AB86" s="20">
        <f t="shared" si="10"/>
        <v>111630</v>
      </c>
      <c r="AC86" s="20">
        <v>111630</v>
      </c>
      <c r="AD86" s="20"/>
      <c r="AE86" s="37"/>
    </row>
    <row r="87" spans="1:31" ht="27.75" customHeight="1">
      <c r="A87" s="27"/>
      <c r="B87" s="26" t="s">
        <v>25</v>
      </c>
      <c r="C87" s="20">
        <v>6823</v>
      </c>
      <c r="D87" s="20">
        <v>6823</v>
      </c>
      <c r="E87" s="20">
        <v>6823</v>
      </c>
      <c r="F87" s="20">
        <v>6823</v>
      </c>
      <c r="G87" s="20">
        <v>6823</v>
      </c>
      <c r="H87" s="20">
        <v>6823</v>
      </c>
      <c r="I87" s="20">
        <v>6823</v>
      </c>
      <c r="J87" s="20">
        <v>6823</v>
      </c>
      <c r="K87" s="20">
        <v>6823</v>
      </c>
      <c r="L87" s="20">
        <v>6823</v>
      </c>
      <c r="M87" s="20">
        <v>6823</v>
      </c>
      <c r="N87" s="20">
        <v>6823</v>
      </c>
      <c r="O87" s="20">
        <v>6823</v>
      </c>
      <c r="P87" s="20">
        <v>6823</v>
      </c>
      <c r="Q87" s="20">
        <v>6823</v>
      </c>
      <c r="R87" s="20">
        <v>6823</v>
      </c>
      <c r="S87" s="20">
        <v>6823</v>
      </c>
      <c r="T87" s="20">
        <v>6823</v>
      </c>
      <c r="U87" s="20">
        <v>6823</v>
      </c>
      <c r="V87" s="20">
        <v>6823</v>
      </c>
      <c r="W87" s="20">
        <v>6823</v>
      </c>
      <c r="X87" s="20">
        <v>6823</v>
      </c>
      <c r="Y87" s="20">
        <v>6823</v>
      </c>
      <c r="Z87" s="20">
        <v>6823</v>
      </c>
      <c r="AA87" s="20">
        <v>6823</v>
      </c>
      <c r="AB87" s="20">
        <f t="shared" si="10"/>
        <v>6823</v>
      </c>
      <c r="AC87" s="20">
        <v>6823</v>
      </c>
      <c r="AD87" s="20"/>
      <c r="AE87" s="37"/>
    </row>
    <row r="88" spans="1:31" ht="14.25">
      <c r="A88" s="27" t="s">
        <v>119</v>
      </c>
      <c r="B88" s="21" t="s">
        <v>5</v>
      </c>
      <c r="C88" s="23">
        <f aca="true" t="shared" si="14" ref="C88:AA88">SUM(C89:C90)</f>
        <v>2626</v>
      </c>
      <c r="D88" s="23">
        <f t="shared" si="14"/>
        <v>2626</v>
      </c>
      <c r="E88" s="23">
        <f t="shared" si="14"/>
        <v>2626</v>
      </c>
      <c r="F88" s="23">
        <f t="shared" si="14"/>
        <v>2626</v>
      </c>
      <c r="G88" s="23">
        <f t="shared" si="14"/>
        <v>2626</v>
      </c>
      <c r="H88" s="23">
        <f t="shared" si="14"/>
        <v>2626</v>
      </c>
      <c r="I88" s="23">
        <f t="shared" si="14"/>
        <v>2626</v>
      </c>
      <c r="J88" s="23">
        <f t="shared" si="14"/>
        <v>2626</v>
      </c>
      <c r="K88" s="23">
        <f t="shared" si="14"/>
        <v>2626</v>
      </c>
      <c r="L88" s="23">
        <f t="shared" si="14"/>
        <v>2626</v>
      </c>
      <c r="M88" s="23">
        <f t="shared" si="14"/>
        <v>2626</v>
      </c>
      <c r="N88" s="23">
        <f t="shared" si="14"/>
        <v>2626</v>
      </c>
      <c r="O88" s="23">
        <f t="shared" si="14"/>
        <v>2626</v>
      </c>
      <c r="P88" s="23">
        <f t="shared" si="14"/>
        <v>2626</v>
      </c>
      <c r="Q88" s="23">
        <f t="shared" si="14"/>
        <v>2626</v>
      </c>
      <c r="R88" s="23">
        <f t="shared" si="14"/>
        <v>2626</v>
      </c>
      <c r="S88" s="23">
        <f t="shared" si="14"/>
        <v>2626</v>
      </c>
      <c r="T88" s="23">
        <f t="shared" si="14"/>
        <v>2626</v>
      </c>
      <c r="U88" s="23">
        <f t="shared" si="14"/>
        <v>2626</v>
      </c>
      <c r="V88" s="23">
        <f t="shared" si="14"/>
        <v>2626</v>
      </c>
      <c r="W88" s="23">
        <f t="shared" si="14"/>
        <v>2626</v>
      </c>
      <c r="X88" s="23">
        <f t="shared" si="14"/>
        <v>2626</v>
      </c>
      <c r="Y88" s="23">
        <f t="shared" si="14"/>
        <v>2626</v>
      </c>
      <c r="Z88" s="23">
        <f t="shared" si="14"/>
        <v>2626</v>
      </c>
      <c r="AA88" s="23">
        <f t="shared" si="14"/>
        <v>2626</v>
      </c>
      <c r="AB88" s="23">
        <f t="shared" si="10"/>
        <v>2626</v>
      </c>
      <c r="AC88" s="23">
        <f>SUM(AC89:AC90)</f>
        <v>2626</v>
      </c>
      <c r="AD88" s="20"/>
      <c r="AE88" s="37"/>
    </row>
    <row r="89" spans="1:31" ht="15">
      <c r="A89" s="11"/>
      <c r="B89" s="26" t="s">
        <v>6</v>
      </c>
      <c r="C89" s="20">
        <v>2474</v>
      </c>
      <c r="D89" s="20">
        <v>2474</v>
      </c>
      <c r="E89" s="20">
        <v>2474</v>
      </c>
      <c r="F89" s="20">
        <v>2474</v>
      </c>
      <c r="G89" s="20">
        <v>2474</v>
      </c>
      <c r="H89" s="20">
        <v>2474</v>
      </c>
      <c r="I89" s="20">
        <v>2474</v>
      </c>
      <c r="J89" s="20">
        <v>2474</v>
      </c>
      <c r="K89" s="20">
        <v>2474</v>
      </c>
      <c r="L89" s="20">
        <v>2474</v>
      </c>
      <c r="M89" s="20">
        <v>2474</v>
      </c>
      <c r="N89" s="20">
        <v>2474</v>
      </c>
      <c r="O89" s="20">
        <v>2474</v>
      </c>
      <c r="P89" s="20">
        <v>2474</v>
      </c>
      <c r="Q89" s="20">
        <v>2474</v>
      </c>
      <c r="R89" s="20">
        <v>2474</v>
      </c>
      <c r="S89" s="20">
        <v>2474</v>
      </c>
      <c r="T89" s="20">
        <v>2474</v>
      </c>
      <c r="U89" s="20">
        <v>2474</v>
      </c>
      <c r="V89" s="20">
        <v>2474</v>
      </c>
      <c r="W89" s="20">
        <v>2474</v>
      </c>
      <c r="X89" s="20">
        <v>2474</v>
      </c>
      <c r="Y89" s="20">
        <v>2474</v>
      </c>
      <c r="Z89" s="20">
        <v>2474</v>
      </c>
      <c r="AA89" s="20">
        <v>2474</v>
      </c>
      <c r="AB89" s="20">
        <f t="shared" si="10"/>
        <v>2474</v>
      </c>
      <c r="AC89" s="20">
        <v>2474</v>
      </c>
      <c r="AD89" s="20"/>
      <c r="AE89" s="37"/>
    </row>
    <row r="90" spans="1:31" ht="15">
      <c r="A90" s="11"/>
      <c r="B90" s="26" t="s">
        <v>26</v>
      </c>
      <c r="C90" s="20">
        <v>152</v>
      </c>
      <c r="D90" s="20">
        <v>152</v>
      </c>
      <c r="E90" s="20">
        <v>152</v>
      </c>
      <c r="F90" s="20">
        <v>152</v>
      </c>
      <c r="G90" s="20">
        <v>152</v>
      </c>
      <c r="H90" s="20">
        <v>152</v>
      </c>
      <c r="I90" s="20">
        <v>152</v>
      </c>
      <c r="J90" s="20">
        <v>152</v>
      </c>
      <c r="K90" s="20">
        <v>152</v>
      </c>
      <c r="L90" s="20">
        <v>152</v>
      </c>
      <c r="M90" s="20">
        <v>152</v>
      </c>
      <c r="N90" s="20">
        <v>152</v>
      </c>
      <c r="O90" s="20">
        <v>152</v>
      </c>
      <c r="P90" s="20">
        <v>152</v>
      </c>
      <c r="Q90" s="20">
        <v>152</v>
      </c>
      <c r="R90" s="20">
        <v>152</v>
      </c>
      <c r="S90" s="20">
        <v>152</v>
      </c>
      <c r="T90" s="20">
        <v>152</v>
      </c>
      <c r="U90" s="20">
        <v>152</v>
      </c>
      <c r="V90" s="20">
        <v>152</v>
      </c>
      <c r="W90" s="20">
        <v>152</v>
      </c>
      <c r="X90" s="20">
        <v>152</v>
      </c>
      <c r="Y90" s="20">
        <v>152</v>
      </c>
      <c r="Z90" s="20">
        <v>152</v>
      </c>
      <c r="AA90" s="20">
        <v>152</v>
      </c>
      <c r="AB90" s="20">
        <f t="shared" si="10"/>
        <v>152</v>
      </c>
      <c r="AC90" s="20">
        <v>152</v>
      </c>
      <c r="AD90" s="20"/>
      <c r="AE90" s="37"/>
    </row>
    <row r="91" spans="1:31" s="3" customFormat="1" ht="35.25" customHeight="1">
      <c r="A91" s="28" t="s">
        <v>42</v>
      </c>
      <c r="B91" s="24" t="s">
        <v>50</v>
      </c>
      <c r="C91" s="25">
        <f aca="true" t="shared" si="15" ref="C91:AA91">C92</f>
        <v>35280</v>
      </c>
      <c r="D91" s="25">
        <f t="shared" si="15"/>
        <v>35280</v>
      </c>
      <c r="E91" s="25">
        <f t="shared" si="15"/>
        <v>35280</v>
      </c>
      <c r="F91" s="25">
        <f t="shared" si="15"/>
        <v>35280</v>
      </c>
      <c r="G91" s="25">
        <f t="shared" si="15"/>
        <v>35280</v>
      </c>
      <c r="H91" s="25">
        <f t="shared" si="15"/>
        <v>35280</v>
      </c>
      <c r="I91" s="25">
        <f t="shared" si="15"/>
        <v>35280</v>
      </c>
      <c r="J91" s="25">
        <f t="shared" si="15"/>
        <v>35280</v>
      </c>
      <c r="K91" s="25">
        <f t="shared" si="15"/>
        <v>35280</v>
      </c>
      <c r="L91" s="25">
        <f t="shared" si="15"/>
        <v>35280</v>
      </c>
      <c r="M91" s="25">
        <f t="shared" si="15"/>
        <v>35280</v>
      </c>
      <c r="N91" s="25">
        <f t="shared" si="15"/>
        <v>35280</v>
      </c>
      <c r="O91" s="25">
        <f t="shared" si="15"/>
        <v>35280</v>
      </c>
      <c r="P91" s="25">
        <f t="shared" si="15"/>
        <v>35280</v>
      </c>
      <c r="Q91" s="25">
        <f t="shared" si="15"/>
        <v>35280</v>
      </c>
      <c r="R91" s="25">
        <f t="shared" si="15"/>
        <v>35280</v>
      </c>
      <c r="S91" s="25">
        <f t="shared" si="15"/>
        <v>35280</v>
      </c>
      <c r="T91" s="25">
        <f t="shared" si="15"/>
        <v>35280</v>
      </c>
      <c r="U91" s="25">
        <f t="shared" si="15"/>
        <v>35280</v>
      </c>
      <c r="V91" s="25">
        <f t="shared" si="15"/>
        <v>35280</v>
      </c>
      <c r="W91" s="25">
        <f t="shared" si="15"/>
        <v>35280</v>
      </c>
      <c r="X91" s="25">
        <f t="shared" si="15"/>
        <v>35280</v>
      </c>
      <c r="Y91" s="25">
        <f t="shared" si="15"/>
        <v>35280</v>
      </c>
      <c r="Z91" s="25">
        <f t="shared" si="15"/>
        <v>35280</v>
      </c>
      <c r="AA91" s="25">
        <f t="shared" si="15"/>
        <v>35280</v>
      </c>
      <c r="AB91" s="25">
        <f t="shared" si="10"/>
        <v>35280</v>
      </c>
      <c r="AC91" s="25">
        <f>AC92</f>
        <v>35280</v>
      </c>
      <c r="AD91" s="93"/>
      <c r="AE91" s="25"/>
    </row>
    <row r="92" spans="1:31" ht="30" customHeight="1">
      <c r="A92" s="103" t="s">
        <v>17</v>
      </c>
      <c r="B92" s="104" t="s">
        <v>40</v>
      </c>
      <c r="C92" s="18">
        <v>35280</v>
      </c>
      <c r="D92" s="18">
        <v>35280</v>
      </c>
      <c r="E92" s="18">
        <v>35280</v>
      </c>
      <c r="F92" s="18">
        <v>35280</v>
      </c>
      <c r="G92" s="18">
        <v>35280</v>
      </c>
      <c r="H92" s="18">
        <v>35280</v>
      </c>
      <c r="I92" s="18">
        <v>35280</v>
      </c>
      <c r="J92" s="18">
        <v>35280</v>
      </c>
      <c r="K92" s="18">
        <v>35280</v>
      </c>
      <c r="L92" s="18">
        <v>35280</v>
      </c>
      <c r="M92" s="18">
        <v>35280</v>
      </c>
      <c r="N92" s="18">
        <v>35280</v>
      </c>
      <c r="O92" s="18">
        <v>35280</v>
      </c>
      <c r="P92" s="18">
        <v>35280</v>
      </c>
      <c r="Q92" s="18">
        <v>35280</v>
      </c>
      <c r="R92" s="18">
        <v>35280</v>
      </c>
      <c r="S92" s="18">
        <v>35280</v>
      </c>
      <c r="T92" s="18">
        <v>35280</v>
      </c>
      <c r="U92" s="18">
        <v>35280</v>
      </c>
      <c r="V92" s="18">
        <v>35280</v>
      </c>
      <c r="W92" s="18">
        <v>35280</v>
      </c>
      <c r="X92" s="18">
        <v>35280</v>
      </c>
      <c r="Y92" s="18">
        <v>35280</v>
      </c>
      <c r="Z92" s="18">
        <v>35280</v>
      </c>
      <c r="AA92" s="18">
        <v>35280</v>
      </c>
      <c r="AB92" s="63">
        <f t="shared" si="10"/>
        <v>35280</v>
      </c>
      <c r="AC92" s="63">
        <v>35280</v>
      </c>
      <c r="AD92" s="19"/>
      <c r="AE92" s="63"/>
    </row>
    <row r="93" spans="1:31" s="3" customFormat="1" ht="31.5">
      <c r="A93" s="28" t="s">
        <v>75</v>
      </c>
      <c r="B93" s="24" t="s">
        <v>0</v>
      </c>
      <c r="C93" s="25">
        <f aca="true" t="shared" si="16" ref="C93:AA93">SUM(C95:C96)</f>
        <v>893820</v>
      </c>
      <c r="D93" s="25">
        <f t="shared" si="16"/>
        <v>893820</v>
      </c>
      <c r="E93" s="25">
        <f t="shared" si="16"/>
        <v>893820</v>
      </c>
      <c r="F93" s="25">
        <f t="shared" si="16"/>
        <v>893820</v>
      </c>
      <c r="G93" s="25">
        <f t="shared" si="16"/>
        <v>893820</v>
      </c>
      <c r="H93" s="25">
        <f t="shared" si="16"/>
        <v>893820</v>
      </c>
      <c r="I93" s="25">
        <f t="shared" si="16"/>
        <v>893820</v>
      </c>
      <c r="J93" s="25">
        <f t="shared" si="16"/>
        <v>893820</v>
      </c>
      <c r="K93" s="25">
        <f t="shared" si="16"/>
        <v>893820</v>
      </c>
      <c r="L93" s="25">
        <f t="shared" si="16"/>
        <v>893820</v>
      </c>
      <c r="M93" s="25">
        <f t="shared" si="16"/>
        <v>893820</v>
      </c>
      <c r="N93" s="25">
        <f t="shared" si="16"/>
        <v>893820</v>
      </c>
      <c r="O93" s="25">
        <f t="shared" si="16"/>
        <v>893820</v>
      </c>
      <c r="P93" s="25">
        <f t="shared" si="16"/>
        <v>893820</v>
      </c>
      <c r="Q93" s="25">
        <f t="shared" si="16"/>
        <v>893820</v>
      </c>
      <c r="R93" s="25">
        <f t="shared" si="16"/>
        <v>893820</v>
      </c>
      <c r="S93" s="25">
        <f t="shared" si="16"/>
        <v>893820</v>
      </c>
      <c r="T93" s="25">
        <f t="shared" si="16"/>
        <v>893820</v>
      </c>
      <c r="U93" s="25">
        <f t="shared" si="16"/>
        <v>893820</v>
      </c>
      <c r="V93" s="25">
        <f t="shared" si="16"/>
        <v>893820</v>
      </c>
      <c r="W93" s="25">
        <f t="shared" si="16"/>
        <v>893820</v>
      </c>
      <c r="X93" s="25">
        <f t="shared" si="16"/>
        <v>893820</v>
      </c>
      <c r="Y93" s="25">
        <f t="shared" si="16"/>
        <v>893820</v>
      </c>
      <c r="Z93" s="25">
        <f t="shared" si="16"/>
        <v>893820</v>
      </c>
      <c r="AA93" s="25">
        <f t="shared" si="16"/>
        <v>893820</v>
      </c>
      <c r="AB93" s="25">
        <f t="shared" si="10"/>
        <v>893820</v>
      </c>
      <c r="AC93" s="59">
        <f>SUM(AC95:AC96)</f>
        <v>893820</v>
      </c>
      <c r="AD93" s="86"/>
      <c r="AE93" s="59"/>
    </row>
    <row r="94" spans="1:31" ht="14.25">
      <c r="A94" s="27" t="s">
        <v>120</v>
      </c>
      <c r="B94" s="29" t="s">
        <v>18</v>
      </c>
      <c r="C94" s="23">
        <f aca="true" t="shared" si="17" ref="C94:AA94">C95+C96</f>
        <v>893820</v>
      </c>
      <c r="D94" s="23">
        <f t="shared" si="17"/>
        <v>893820</v>
      </c>
      <c r="E94" s="23">
        <f t="shared" si="17"/>
        <v>893820</v>
      </c>
      <c r="F94" s="23">
        <f t="shared" si="17"/>
        <v>893820</v>
      </c>
      <c r="G94" s="23">
        <f t="shared" si="17"/>
        <v>893820</v>
      </c>
      <c r="H94" s="23">
        <f t="shared" si="17"/>
        <v>893820</v>
      </c>
      <c r="I94" s="23">
        <f t="shared" si="17"/>
        <v>893820</v>
      </c>
      <c r="J94" s="23">
        <f t="shared" si="17"/>
        <v>893820</v>
      </c>
      <c r="K94" s="23">
        <f t="shared" si="17"/>
        <v>893820</v>
      </c>
      <c r="L94" s="23">
        <f t="shared" si="17"/>
        <v>893820</v>
      </c>
      <c r="M94" s="23">
        <f t="shared" si="17"/>
        <v>893820</v>
      </c>
      <c r="N94" s="23">
        <f t="shared" si="17"/>
        <v>893820</v>
      </c>
      <c r="O94" s="23">
        <f t="shared" si="17"/>
        <v>893820</v>
      </c>
      <c r="P94" s="23">
        <f t="shared" si="17"/>
        <v>893820</v>
      </c>
      <c r="Q94" s="23">
        <f t="shared" si="17"/>
        <v>893820</v>
      </c>
      <c r="R94" s="23">
        <f t="shared" si="17"/>
        <v>893820</v>
      </c>
      <c r="S94" s="23">
        <f t="shared" si="17"/>
        <v>893820</v>
      </c>
      <c r="T94" s="23">
        <f t="shared" si="17"/>
        <v>893820</v>
      </c>
      <c r="U94" s="23">
        <f t="shared" si="17"/>
        <v>893820</v>
      </c>
      <c r="V94" s="23">
        <f t="shared" si="17"/>
        <v>893820</v>
      </c>
      <c r="W94" s="23">
        <f t="shared" si="17"/>
        <v>893820</v>
      </c>
      <c r="X94" s="23">
        <f t="shared" si="17"/>
        <v>893820</v>
      </c>
      <c r="Y94" s="23">
        <f t="shared" si="17"/>
        <v>893820</v>
      </c>
      <c r="Z94" s="23">
        <f t="shared" si="17"/>
        <v>893820</v>
      </c>
      <c r="AA94" s="23">
        <f t="shared" si="17"/>
        <v>893820</v>
      </c>
      <c r="AB94" s="23">
        <f t="shared" si="10"/>
        <v>893820</v>
      </c>
      <c r="AC94" s="76">
        <f>AC95+AC96</f>
        <v>893820</v>
      </c>
      <c r="AD94" s="20"/>
      <c r="AE94" s="37"/>
    </row>
    <row r="95" spans="1:31" ht="69.75" customHeight="1">
      <c r="A95" s="10"/>
      <c r="B95" s="22" t="s">
        <v>49</v>
      </c>
      <c r="C95" s="20">
        <v>821820</v>
      </c>
      <c r="D95" s="20">
        <v>821820</v>
      </c>
      <c r="E95" s="20">
        <v>821820</v>
      </c>
      <c r="F95" s="20">
        <v>821820</v>
      </c>
      <c r="G95" s="20">
        <v>821820</v>
      </c>
      <c r="H95" s="20">
        <v>821820</v>
      </c>
      <c r="I95" s="20">
        <v>821820</v>
      </c>
      <c r="J95" s="20">
        <v>821820</v>
      </c>
      <c r="K95" s="20">
        <v>821820</v>
      </c>
      <c r="L95" s="20">
        <v>821820</v>
      </c>
      <c r="M95" s="20">
        <v>821820</v>
      </c>
      <c r="N95" s="20">
        <v>821820</v>
      </c>
      <c r="O95" s="20">
        <v>821820</v>
      </c>
      <c r="P95" s="20">
        <v>821820</v>
      </c>
      <c r="Q95" s="20">
        <v>821820</v>
      </c>
      <c r="R95" s="20">
        <v>821820</v>
      </c>
      <c r="S95" s="20">
        <v>821820</v>
      </c>
      <c r="T95" s="20">
        <v>821820</v>
      </c>
      <c r="U95" s="20">
        <v>821820</v>
      </c>
      <c r="V95" s="20">
        <v>821820</v>
      </c>
      <c r="W95" s="20">
        <v>821820</v>
      </c>
      <c r="X95" s="20">
        <v>821820</v>
      </c>
      <c r="Y95" s="20">
        <v>821820</v>
      </c>
      <c r="Z95" s="20">
        <v>821820</v>
      </c>
      <c r="AA95" s="20">
        <v>821820</v>
      </c>
      <c r="AB95" s="20">
        <f t="shared" si="10"/>
        <v>821820</v>
      </c>
      <c r="AC95" s="77">
        <v>821820</v>
      </c>
      <c r="AD95" s="20"/>
      <c r="AE95" s="37"/>
    </row>
    <row r="96" spans="1:31" ht="42" customHeight="1">
      <c r="A96" s="10"/>
      <c r="B96" s="22" t="s">
        <v>46</v>
      </c>
      <c r="C96" s="20">
        <v>72000</v>
      </c>
      <c r="D96" s="20">
        <v>72000</v>
      </c>
      <c r="E96" s="20">
        <v>72000</v>
      </c>
      <c r="F96" s="20">
        <v>72000</v>
      </c>
      <c r="G96" s="20">
        <v>72000</v>
      </c>
      <c r="H96" s="20">
        <v>72000</v>
      </c>
      <c r="I96" s="20">
        <v>72000</v>
      </c>
      <c r="J96" s="20">
        <v>72000</v>
      </c>
      <c r="K96" s="20">
        <v>72000</v>
      </c>
      <c r="L96" s="20">
        <v>72000</v>
      </c>
      <c r="M96" s="20">
        <v>72000</v>
      </c>
      <c r="N96" s="20">
        <v>72000</v>
      </c>
      <c r="O96" s="20">
        <v>72000</v>
      </c>
      <c r="P96" s="20">
        <v>72000</v>
      </c>
      <c r="Q96" s="20">
        <v>72000</v>
      </c>
      <c r="R96" s="20">
        <v>72000</v>
      </c>
      <c r="S96" s="20">
        <v>72000</v>
      </c>
      <c r="T96" s="20">
        <v>72000</v>
      </c>
      <c r="U96" s="20">
        <v>72000</v>
      </c>
      <c r="V96" s="20">
        <v>72000</v>
      </c>
      <c r="W96" s="20">
        <v>72000</v>
      </c>
      <c r="X96" s="20">
        <v>72000</v>
      </c>
      <c r="Y96" s="20">
        <v>72000</v>
      </c>
      <c r="Z96" s="20">
        <v>72000</v>
      </c>
      <c r="AA96" s="20">
        <v>72000</v>
      </c>
      <c r="AB96" s="20">
        <f t="shared" si="10"/>
        <v>72000</v>
      </c>
      <c r="AC96" s="77">
        <v>72000</v>
      </c>
      <c r="AD96" s="19"/>
      <c r="AE96" s="37"/>
    </row>
    <row r="97" spans="1:31" ht="42" customHeight="1">
      <c r="A97" s="28" t="s">
        <v>121</v>
      </c>
      <c r="B97" s="58" t="s">
        <v>76</v>
      </c>
      <c r="C97" s="59" t="e">
        <f>SUM(#REF!)</f>
        <v>#REF!</v>
      </c>
      <c r="D97" s="59" t="e">
        <f>SUM(#REF!)</f>
        <v>#REF!</v>
      </c>
      <c r="E97" s="59" t="e">
        <f>SUM(#REF!)</f>
        <v>#REF!</v>
      </c>
      <c r="F97" s="59" t="e">
        <f>SUM(#REF!)</f>
        <v>#REF!</v>
      </c>
      <c r="G97" s="59" t="e">
        <f>SUM(#REF!)</f>
        <v>#REF!</v>
      </c>
      <c r="H97" s="59" t="e">
        <f>SUM(#REF!)</f>
        <v>#REF!</v>
      </c>
      <c r="I97" s="59" t="e">
        <f>SUM(#REF!)</f>
        <v>#REF!</v>
      </c>
      <c r="J97" s="59" t="e">
        <f>SUM(#REF!)</f>
        <v>#REF!</v>
      </c>
      <c r="K97" s="59" t="e">
        <f>SUM(#REF!)</f>
        <v>#REF!</v>
      </c>
      <c r="L97" s="59" t="e">
        <f>SUM(#REF!)</f>
        <v>#REF!</v>
      </c>
      <c r="M97" s="59" t="e">
        <f>SUM(#REF!)</f>
        <v>#REF!</v>
      </c>
      <c r="N97" s="59" t="e">
        <f>SUM(#REF!)</f>
        <v>#REF!</v>
      </c>
      <c r="O97" s="59" t="e">
        <f>SUM(#REF!)</f>
        <v>#REF!</v>
      </c>
      <c r="P97" s="59" t="e">
        <f>SUM(#REF!)</f>
        <v>#REF!</v>
      </c>
      <c r="Q97" s="59" t="e">
        <f>SUM(#REF!)</f>
        <v>#REF!</v>
      </c>
      <c r="R97" s="59" t="e">
        <f>SUM(#REF!)</f>
        <v>#REF!</v>
      </c>
      <c r="S97" s="59" t="e">
        <f>SUM(#REF!)</f>
        <v>#REF!</v>
      </c>
      <c r="T97" s="59" t="e">
        <f>SUM(#REF!)</f>
        <v>#REF!</v>
      </c>
      <c r="U97" s="59" t="e">
        <f>SUM(#REF!)</f>
        <v>#REF!</v>
      </c>
      <c r="V97" s="59" t="e">
        <f>SUM(#REF!)</f>
        <v>#REF!</v>
      </c>
      <c r="W97" s="59" t="e">
        <f>SUM(#REF!)</f>
        <v>#REF!</v>
      </c>
      <c r="X97" s="59" t="e">
        <f>SUM(#REF!)</f>
        <v>#REF!</v>
      </c>
      <c r="Y97" s="59" t="e">
        <f>SUM(#REF!)</f>
        <v>#REF!</v>
      </c>
      <c r="Z97" s="59" t="e">
        <f>SUM(#REF!)</f>
        <v>#REF!</v>
      </c>
      <c r="AA97" s="59" t="e">
        <f>SUM(#REF!)</f>
        <v>#REF!</v>
      </c>
      <c r="AB97" s="59">
        <f>AB98+AD97</f>
        <v>829251.08</v>
      </c>
      <c r="AC97" s="75">
        <f>AC98</f>
        <v>829251.08</v>
      </c>
      <c r="AD97" s="86"/>
      <c r="AE97" s="75"/>
    </row>
    <row r="98" spans="1:31" ht="51">
      <c r="A98" s="11" t="s">
        <v>156</v>
      </c>
      <c r="B98" s="62" t="s">
        <v>77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1">
        <f>AC98+AD98</f>
        <v>829251.08</v>
      </c>
      <c r="AC98" s="61">
        <v>829251.08</v>
      </c>
      <c r="AD98" s="87"/>
      <c r="AE98" s="61"/>
    </row>
    <row r="99" spans="1:31" ht="22.5" customHeight="1">
      <c r="A99" s="99"/>
      <c r="B99" s="102" t="s">
        <v>15</v>
      </c>
      <c r="C99" s="100">
        <f aca="true" t="shared" si="18" ref="C99:AA99">C91+C44+C93</f>
        <v>9203452</v>
      </c>
      <c r="D99" s="100">
        <f t="shared" si="18"/>
        <v>9203452</v>
      </c>
      <c r="E99" s="100">
        <f t="shared" si="18"/>
        <v>9203452</v>
      </c>
      <c r="F99" s="100">
        <f t="shared" si="18"/>
        <v>9203452</v>
      </c>
      <c r="G99" s="100">
        <f t="shared" si="18"/>
        <v>9203452</v>
      </c>
      <c r="H99" s="100">
        <f t="shared" si="18"/>
        <v>9203452</v>
      </c>
      <c r="I99" s="100">
        <f t="shared" si="18"/>
        <v>9203452</v>
      </c>
      <c r="J99" s="100">
        <f t="shared" si="18"/>
        <v>9203452</v>
      </c>
      <c r="K99" s="100">
        <f t="shared" si="18"/>
        <v>9203452</v>
      </c>
      <c r="L99" s="100">
        <f t="shared" si="18"/>
        <v>9203452</v>
      </c>
      <c r="M99" s="100">
        <f t="shared" si="18"/>
        <v>9203452</v>
      </c>
      <c r="N99" s="100">
        <f t="shared" si="18"/>
        <v>9203452</v>
      </c>
      <c r="O99" s="100">
        <f t="shared" si="18"/>
        <v>9203452</v>
      </c>
      <c r="P99" s="100">
        <f t="shared" si="18"/>
        <v>9203452</v>
      </c>
      <c r="Q99" s="100">
        <f t="shared" si="18"/>
        <v>9203452</v>
      </c>
      <c r="R99" s="100">
        <f t="shared" si="18"/>
        <v>9203452</v>
      </c>
      <c r="S99" s="100">
        <f t="shared" si="18"/>
        <v>9203452</v>
      </c>
      <c r="T99" s="100">
        <f t="shared" si="18"/>
        <v>9203452</v>
      </c>
      <c r="U99" s="100">
        <f t="shared" si="18"/>
        <v>9203452</v>
      </c>
      <c r="V99" s="100">
        <f t="shared" si="18"/>
        <v>9203452</v>
      </c>
      <c r="W99" s="100">
        <f t="shared" si="18"/>
        <v>9203452</v>
      </c>
      <c r="X99" s="100">
        <f t="shared" si="18"/>
        <v>9203452</v>
      </c>
      <c r="Y99" s="100">
        <f t="shared" si="18"/>
        <v>9203452</v>
      </c>
      <c r="Z99" s="100">
        <f t="shared" si="18"/>
        <v>9203452</v>
      </c>
      <c r="AA99" s="100">
        <f t="shared" si="18"/>
        <v>9203452</v>
      </c>
      <c r="AB99" s="100">
        <f>AC99+AD99</f>
        <v>86417095.96</v>
      </c>
      <c r="AC99" s="100">
        <f>AC91+AC44+AC93+AC97</f>
        <v>83543045.96</v>
      </c>
      <c r="AD99" s="101">
        <f>AD97+AD93+AD91+AD44+AD9</f>
        <v>2874050</v>
      </c>
      <c r="AE99" s="101">
        <f>AE97+AE93+AE91+AE44+AE9</f>
        <v>2874050</v>
      </c>
    </row>
    <row r="100" spans="14:30" ht="12.75">
      <c r="N100" s="8"/>
      <c r="P100" s="13"/>
      <c r="Q100" s="13"/>
      <c r="AD100" s="6"/>
    </row>
    <row r="101" spans="14:30" ht="12.75">
      <c r="N101" s="8"/>
      <c r="P101" s="12"/>
      <c r="Q101" s="12"/>
      <c r="AD101" s="88"/>
    </row>
    <row r="102" spans="1:30" s="4" customFormat="1" ht="18.75">
      <c r="A102" s="5" t="s">
        <v>78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6"/>
      <c r="O102" s="5"/>
      <c r="P102" s="17"/>
      <c r="Q102" s="17"/>
      <c r="R102" s="17"/>
      <c r="S102" s="17"/>
      <c r="T102" s="17"/>
      <c r="U102" s="17"/>
      <c r="V102" s="17"/>
      <c r="W102" s="5"/>
      <c r="X102" s="5"/>
      <c r="Y102" s="5"/>
      <c r="Z102" s="5"/>
      <c r="AA102" s="5"/>
      <c r="AB102" s="5"/>
      <c r="AC102" s="5" t="s">
        <v>79</v>
      </c>
      <c r="AD102" s="89"/>
    </row>
    <row r="103" spans="14:30" ht="12.75">
      <c r="N103" s="8"/>
      <c r="P103" s="12"/>
      <c r="Q103" s="12"/>
      <c r="R103" s="12"/>
      <c r="S103" s="12"/>
      <c r="T103" s="12"/>
      <c r="U103" s="12"/>
      <c r="V103" s="12"/>
      <c r="AD103" s="88"/>
    </row>
    <row r="104" spans="2:30" ht="12.75">
      <c r="B104" s="32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1"/>
      <c r="O104" s="30"/>
      <c r="P104" s="33"/>
      <c r="Q104" s="33"/>
      <c r="R104" s="33"/>
      <c r="S104" s="33"/>
      <c r="T104" s="33"/>
      <c r="U104" s="33"/>
      <c r="V104" s="33"/>
      <c r="W104" s="30"/>
      <c r="X104" s="30"/>
      <c r="Y104" s="30"/>
      <c r="Z104" s="30"/>
      <c r="AA104" s="30"/>
      <c r="AB104" s="32"/>
      <c r="AC104" s="32"/>
      <c r="AD104" s="88"/>
    </row>
    <row r="105" spans="2:30" ht="12.75">
      <c r="B105" s="34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1"/>
      <c r="O105" s="30"/>
      <c r="P105" s="33"/>
      <c r="Q105" s="33"/>
      <c r="R105" s="33"/>
      <c r="S105" s="33"/>
      <c r="T105" s="33"/>
      <c r="U105" s="33"/>
      <c r="V105" s="33"/>
      <c r="W105" s="30"/>
      <c r="X105" s="30"/>
      <c r="Y105" s="30"/>
      <c r="Z105" s="30"/>
      <c r="AA105" s="30"/>
      <c r="AB105" s="32"/>
      <c r="AC105" s="32"/>
      <c r="AD105" s="88"/>
    </row>
    <row r="106" spans="2:30" ht="12.75">
      <c r="B106" s="34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2"/>
      <c r="AC106" s="32"/>
      <c r="AD106" s="89"/>
    </row>
    <row r="107" spans="2:30" ht="12.75">
      <c r="B107" s="34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2"/>
      <c r="AC107" s="32"/>
      <c r="AD107" s="88"/>
    </row>
    <row r="108" spans="2:30" ht="12.75">
      <c r="B108" s="34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2"/>
      <c r="AC108" s="32"/>
      <c r="AD108" s="88"/>
    </row>
    <row r="109" spans="2:30" ht="12.75">
      <c r="B109" s="34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2"/>
      <c r="AC109" s="32"/>
      <c r="AD109" s="89"/>
    </row>
    <row r="110" spans="2:30" ht="12.75">
      <c r="B110" s="32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2"/>
      <c r="AC110" s="32"/>
      <c r="AD110" s="88"/>
    </row>
    <row r="111" spans="2:30" ht="12.75">
      <c r="B111" s="32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2"/>
      <c r="AC111" s="32"/>
      <c r="AD111" s="88"/>
    </row>
    <row r="112" spans="2:30" ht="15.75">
      <c r="B112" s="35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2"/>
      <c r="AC112" s="32"/>
      <c r="AD112" s="88"/>
    </row>
    <row r="113" spans="2:30" ht="12.75">
      <c r="B113" s="36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2"/>
      <c r="AC113" s="32"/>
      <c r="AD113" s="89"/>
    </row>
    <row r="114" ht="12.75">
      <c r="AD114" s="33"/>
    </row>
    <row r="115" ht="12.75">
      <c r="AD115" s="89"/>
    </row>
    <row r="116" ht="12.75">
      <c r="AD116" s="33"/>
    </row>
    <row r="117" ht="12.75">
      <c r="AD117" s="33"/>
    </row>
    <row r="118" ht="12.75">
      <c r="AD118" s="90"/>
    </row>
    <row r="119" ht="12.75">
      <c r="AD119" s="90"/>
    </row>
    <row r="120" ht="12.75">
      <c r="AD120" s="33"/>
    </row>
    <row r="121" ht="12.75">
      <c r="AD121" s="33"/>
    </row>
    <row r="122" ht="12.75">
      <c r="AD122" s="33"/>
    </row>
    <row r="123" ht="12.75">
      <c r="AD123" s="33"/>
    </row>
    <row r="124" ht="12.75">
      <c r="AD124" s="33"/>
    </row>
    <row r="125" ht="15.75">
      <c r="AD125" s="91"/>
    </row>
    <row r="126" ht="12.75">
      <c r="AD126" s="92"/>
    </row>
    <row r="127" ht="15.75">
      <c r="AD127" s="91"/>
    </row>
    <row r="128" ht="12.75">
      <c r="AD128" s="33"/>
    </row>
    <row r="129" ht="12.75">
      <c r="AD129" s="33"/>
    </row>
    <row r="130" ht="12.75">
      <c r="AD130" s="33"/>
    </row>
    <row r="131" ht="15.75">
      <c r="AD131" s="91"/>
    </row>
    <row r="132" ht="12.75">
      <c r="AD132" s="92"/>
    </row>
    <row r="133" ht="12.75">
      <c r="AD133" s="33"/>
    </row>
    <row r="136" ht="18.75">
      <c r="AD136" s="4"/>
    </row>
  </sheetData>
  <sheetProtection/>
  <mergeCells count="7">
    <mergeCell ref="AF1:AG1"/>
    <mergeCell ref="A5:A6"/>
    <mergeCell ref="B5:B6"/>
    <mergeCell ref="AB5:AB6"/>
    <mergeCell ref="AC5:AC6"/>
    <mergeCell ref="A3:AG3"/>
    <mergeCell ref="AD5:AD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2019-03-07T10:56:19Z</cp:lastPrinted>
  <dcterms:created xsi:type="dcterms:W3CDTF">2014-01-17T10:52:16Z</dcterms:created>
  <dcterms:modified xsi:type="dcterms:W3CDTF">2019-03-25T07:55:32Z</dcterms:modified>
  <cp:category/>
  <cp:version/>
  <cp:contentType/>
  <cp:contentStatus/>
</cp:coreProperties>
</file>